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862" activeTab="3"/>
  </bookViews>
  <sheets>
    <sheet name="стр_01" sheetId="1" r:id="rId1"/>
    <sheet name="стр_02_1" sheetId="2" r:id="rId2"/>
    <sheet name="стр_02_2" sheetId="3" r:id="rId3"/>
    <sheet name="стр_03" sheetId="4" r:id="rId4"/>
    <sheet name="стр_03-1_обосн_МБ" sheetId="5" r:id="rId5"/>
    <sheet name="стр_03-2_обосн_МБ" sheetId="6" r:id="rId6"/>
    <sheet name="стр_03-1_обосн_ОБ" sheetId="7" r:id="rId7"/>
    <sheet name="стр_03-2_осбосн_ОБ" sheetId="8" r:id="rId8"/>
    <sheet name="стр_04" sheetId="9" r:id="rId9"/>
    <sheet name="стр_05" sheetId="10" r:id="rId10"/>
  </sheets>
  <definedNames>
    <definedName name="_xlnm.Print_Area" localSheetId="3">"#ссыл!.#ссыл!3![.$A$1:.$O$223]"</definedName>
    <definedName name="_xlnm.Print_Titles" localSheetId="4">"#ссыл!.#ссыл!3!#ссыл![.#ССЫЛ!$9]:9"</definedName>
    <definedName name="_xlnm.Print_Area" localSheetId="4">'стр_03-1_обосн_МБ'!$A$1:$FE$25</definedName>
    <definedName name="_xlnm.Print_Area" localSheetId="6">'стр_03-1_обосн_ОБ'!$A$1:$FE$25</definedName>
    <definedName name="_xlnm.Print_Area" localSheetId="5">'стр_03-2_обосн_МБ'!$A$1:$DA$203</definedName>
    <definedName name="_xlnm.Print_Area" localSheetId="7">'стр_03-2_осбосн_ОБ'!$A$1:$DA$147</definedName>
  </definedNames>
  <calcPr fullCalcOnLoad="1" refMode="R1C1"/>
</workbook>
</file>

<file path=xl/sharedStrings.xml><?xml version="1.0" encoding="utf-8"?>
<sst xmlns="http://schemas.openxmlformats.org/spreadsheetml/2006/main" count="2084" uniqueCount="461">
  <si>
    <t>СОГЛАСОВАНО</t>
  </si>
  <si>
    <t>УТВЕРЖДАЮ</t>
  </si>
  <si>
    <t>(должность лица, утверждающего документ)</t>
  </si>
  <si>
    <t>М.П.</t>
  </si>
  <si>
    <t>(подпись)</t>
  </si>
  <si>
    <t>(расшифровка подписи)</t>
  </si>
  <si>
    <t>"</t>
  </si>
  <si>
    <t>18</t>
  </si>
  <si>
    <t xml:space="preserve"> г.</t>
  </si>
  <si>
    <t>Муниципальное автономное учреждение</t>
  </si>
  <si>
    <t>" Всеволожский Центр культуры и досуга" муниципального образования "Город Всеволожск"</t>
  </si>
  <si>
    <t>Всеволожского муниципального района Ленинградской области</t>
  </si>
  <si>
    <t>(наименование учреждения)</t>
  </si>
  <si>
    <t>Дата</t>
  </si>
  <si>
    <t>по ОКПО</t>
  </si>
  <si>
    <t>001</t>
  </si>
  <si>
    <t>383</t>
  </si>
  <si>
    <t>Наименование показателя</t>
  </si>
  <si>
    <t>в том числе</t>
  </si>
  <si>
    <t>Всего</t>
  </si>
  <si>
    <t>в том числе:</t>
  </si>
  <si>
    <t>Код строки</t>
  </si>
  <si>
    <t>Сумма (руб.)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</si>
  <si>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</si>
  <si>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</si>
  <si>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</si>
  <si>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</si>
  <si>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</si>
  <si>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</si>
  <si>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</si>
  <si>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Таблица 4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</si>
  <si>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</si>
  <si>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РФ), всего</t>
  </si>
  <si>
    <t>Объем средств, поступивших во временное распоряжение, всего</t>
  </si>
  <si>
    <t>Главный бухгалтер</t>
  </si>
  <si>
    <t>Павлова А.А.</t>
  </si>
  <si>
    <t>Исполнитель</t>
  </si>
  <si>
    <t>дата подписи</t>
  </si>
  <si>
    <t>тел.</t>
  </si>
  <si>
    <t>23-537</t>
  </si>
  <si>
    <t>Плановые показатели по поступлениям и расходам (выплатам) учреждения</t>
  </si>
  <si>
    <t>Таблица 2</t>
  </si>
  <si>
    <t>Наименование
показателя</t>
  </si>
  <si>
    <t>Код по бюджетной классификации РФ</t>
  </si>
  <si>
    <t>Отраслевой код</t>
  </si>
  <si>
    <t>Код субсидии</t>
  </si>
  <si>
    <t xml:space="preserve">Объем финансового обеспечения, руб. (с точностью до двух знаков после запятой - 0,00)
</t>
  </si>
  <si>
    <t>Код ВР</t>
  </si>
  <si>
    <t>Код КОСГУ</t>
  </si>
  <si>
    <t>ВСЕГО</t>
  </si>
  <si>
    <t>субсидия на финансовое обеспечение выполнения муниципального задания</t>
  </si>
  <si>
    <t>из них по лицевым счетам, открытым в кредитных организациях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</si>
  <si>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</si>
  <si>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</si>
  <si>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</si>
  <si>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гранты (из графы 9)</t>
  </si>
  <si>
    <t>а</t>
  </si>
  <si>
    <t>б</t>
  </si>
  <si>
    <t>6.1</t>
  </si>
  <si>
    <t>9.1</t>
  </si>
  <si>
    <t>Объем финансового обеспечения на текущий (очередной) финансовый 2018 год</t>
  </si>
  <si>
    <t>Остаток средств на начало планируемого финансового года , всего</t>
  </si>
  <si>
    <t>500</t>
  </si>
  <si>
    <t>Х</t>
  </si>
  <si>
    <t>в том числе (расшифровать по отраслевым кодам и кодам субсидий)</t>
  </si>
  <si>
    <t>131</t>
  </si>
  <si>
    <t>00100000000002062</t>
  </si>
  <si>
    <t>Поступления, всего:</t>
  </si>
  <si>
    <t>100</t>
  </si>
  <si>
    <t>Доходы от оказания услуг, работ:</t>
  </si>
  <si>
    <t>120</t>
  </si>
  <si>
    <t>130</t>
  </si>
  <si>
    <t>Выполнение муниципального задания</t>
  </si>
  <si>
    <t>121</t>
  </si>
  <si>
    <t>Муниципальное задание в части затрат на оказание муниципальной услуги (выполнение работ) в области культуры</t>
  </si>
  <si>
    <t>00100000000004000</t>
  </si>
  <si>
    <t>001012417</t>
  </si>
  <si>
    <t>Муниципальное задание в части затрат на проведение районных конкурсов и фестивалей самодеятельного творчества</t>
  </si>
  <si>
    <t>001012483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</si>
  <si>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всего, в том числе:</t>
  </si>
  <si>
    <t>услуга (работа) № 1</t>
  </si>
  <si>
    <t>Иные цели</t>
  </si>
  <si>
    <t>150</t>
  </si>
  <si>
    <t>180</t>
  </si>
  <si>
    <t>Обеспечение выплат стимулирующего характера работникам муниципальных учреждений культуры ЛО за счет средств областного бюджета</t>
  </si>
  <si>
    <t>151</t>
  </si>
  <si>
    <t>183</t>
  </si>
  <si>
    <t>001112004</t>
  </si>
  <si>
    <t>Обеспечение выплат стимулирующего характера работникам муниципальных учреждений культуры ЛО за счет средств местного бюджета</t>
  </si>
  <si>
    <t>001112005</t>
  </si>
  <si>
    <t>Субсидии муниципальным бюджетным и муниципальным автономным учреждениям на иные цели на организацию и проведение культурно-массовых мероприятий</t>
  </si>
  <si>
    <t>001112087</t>
  </si>
  <si>
    <t>Субсидии муниципальным бюджетным и муниципальным автономным учреждениям на иные цели на реализацию мероприятий по развитию общественной инфраструктуры муниципального значения Всеволожского района за счет средств областного бюджета</t>
  </si>
  <si>
    <t>001112061</t>
  </si>
  <si>
    <t>Выплаты всего, в том числе:</t>
  </si>
  <si>
    <t>200</t>
  </si>
  <si>
    <t xml:space="preserve">в том числе на: выплаты персоналу всего:
</t>
  </si>
  <si>
    <t>210</t>
  </si>
  <si>
    <t>Заработная плата</t>
  </si>
  <si>
    <t>211</t>
  </si>
  <si>
    <t>111</t>
  </si>
  <si>
    <t>Прочие выплаты</t>
  </si>
  <si>
    <t>112</t>
  </si>
  <si>
    <t>212</t>
  </si>
  <si>
    <t>иные выплаты персоналу за исключением фонда оплаты труда</t>
  </si>
  <si>
    <t>222</t>
  </si>
  <si>
    <t>Начисления на выплаты по оплате труда</t>
  </si>
  <si>
    <t>119</t>
  </si>
  <si>
    <t>213</t>
  </si>
  <si>
    <t>социальные и иные выплаты населению, всего:</t>
  </si>
  <si>
    <t>220</t>
  </si>
  <si>
    <t>Пособия по социальной помощи населению</t>
  </si>
  <si>
    <t>221</t>
  </si>
  <si>
    <t>262</t>
  </si>
  <si>
    <t>Социальные и иные выплаты населению</t>
  </si>
  <si>
    <t>340</t>
  </si>
  <si>
    <t>296</t>
  </si>
  <si>
    <t>уплату налогов, сборов и иных платежей, всего:</t>
  </si>
  <si>
    <t>230</t>
  </si>
  <si>
    <t>Прочие расходы</t>
  </si>
  <si>
    <t>231</t>
  </si>
  <si>
    <t>244</t>
  </si>
  <si>
    <t>853</t>
  </si>
  <si>
    <t>292</t>
  </si>
  <si>
    <t>293</t>
  </si>
  <si>
    <t>расходы на закупку товаров, работ, услуг, всего:</t>
  </si>
  <si>
    <t>260</t>
  </si>
  <si>
    <t>Услуги связи</t>
  </si>
  <si>
    <t>261</t>
  </si>
  <si>
    <t>Транспортные услуги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</si>
  <si>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</si>
  <si>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</si>
  <si>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</si>
  <si>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</si>
  <si>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</si>
  <si>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</si>
  <si>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услуги, из них:</t>
  </si>
  <si>
    <t>226</t>
  </si>
  <si>
    <t>Увеличение стоимости основных средств</t>
  </si>
  <si>
    <t>310</t>
  </si>
  <si>
    <t>407</t>
  </si>
  <si>
    <t>Увеличение стоимости материальных запасов</t>
  </si>
  <si>
    <t>Источники финансирования дефицита средств учреждения всего, в том числе:</t>
  </si>
  <si>
    <t>Справочно:</t>
  </si>
  <si>
    <t>600</t>
  </si>
  <si>
    <t>Объем публичных обязательств</t>
  </si>
  <si>
    <t>Остаток средств на конец планируемого финансового года , всего</t>
  </si>
  <si>
    <t>Объем финансового обеспечения на 1-й год планового периода (2019 год)</t>
  </si>
  <si>
    <t>Объем финансового обеспечения на 2-й год планового периода (2020 год)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</si>
  <si>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</si>
  <si>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</si>
  <si>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</si>
  <si>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Рекомендуемый образец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</si>
  <si>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</si>
  <si>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</si>
  <si>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</si>
  <si>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</si>
  <si>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1.1. Расчеты (обоснования) расходов на оплату труда</t>
  </si>
  <si>
    <t>№
п/п</t>
  </si>
  <si>
    <t>Должность,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</si>
  <si>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</si>
  <si>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</si>
  <si>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</si>
  <si>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</si>
  <si>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
(1 + гр. 8 / 100) x
гр. 9 x 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</si>
  <si>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</si>
  <si>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</si>
  <si>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</si>
  <si>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</si>
  <si>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</si>
  <si>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х</t>
  </si>
  <si>
    <t>1.2. Расчеты (обоснования) выплат персоналу при направлении в служебные командировки</t>
  </si>
  <si>
    <t>Наименование
расходов</t>
  </si>
  <si>
    <t>Средний размер выплаты на одного работника в день, руб.</t>
  </si>
  <si>
    <t>Количество работников,
чел.</t>
  </si>
  <si>
    <t>Количество
дней</t>
  </si>
  <si>
    <t>Сумма, руб.
(гр. 3 x гр. 4 x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</si>
  <si>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</si>
  <si>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</si>
  <si>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</si>
  <si>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
выплаты
(пособия)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</si>
  <si>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</si>
  <si>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</si>
  <si>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
для начисления страховых взносов, руб.</t>
  </si>
  <si>
    <t>Сумма
взноса,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</si>
  <si>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</si>
  <si>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</si>
  <si>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</si>
  <si>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</si>
  <si>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</si>
  <si>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</si>
  <si>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</si>
  <si>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</si>
  <si>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</si>
  <si>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</si>
  <si>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</si>
  <si>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</si>
  <si>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</si>
  <si>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</si>
  <si>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</si>
  <si>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</si>
  <si>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</si>
  <si>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</si>
  <si>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</si>
  <si>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</si>
  <si>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</si>
  <si>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color indexed="8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color indexed="8"/>
        <rFont val="Times New Roman"/>
        <family val="1"/>
      </rPr>
      <t>Указываютс</t>
    </r>
    <r>
      <rPr>
        <sz val="9"/>
        <color indexed="8"/>
        <rFont val="Times New Roman"/>
        <family val="1"/>
      </rPr>
      <t xml:space="preserve">я страховые тарифы, </t>
    </r>
    <r>
      <rPr>
        <sz val="9"/>
        <color indexed="8"/>
        <rFont val="Times New Roman"/>
        <family val="1"/>
      </rPr>
      <t>дифференцированны</t>
    </r>
    <r>
      <rPr>
        <sz val="9"/>
        <color indexed="8"/>
        <rFont val="Times New Roman"/>
        <family val="1"/>
      </rPr>
      <t xml:space="preserve">е по классам </t>
    </r>
    <r>
      <rPr>
        <sz val="9"/>
        <color indexed="8"/>
        <rFont val="Times New Roman"/>
        <family val="1"/>
      </rPr>
      <t xml:space="preserve">профессионального </t>
    </r>
    <r>
      <rPr>
        <sz val="9"/>
        <color indexed="8"/>
        <rFont val="Times New Roman"/>
        <family val="1"/>
      </rPr>
      <t xml:space="preserve">риска, </t>
    </r>
    <r>
      <rPr>
        <sz val="9"/>
        <color indexed="8"/>
        <rFont val="Times New Roman"/>
        <family val="1"/>
      </rPr>
      <t xml:space="preserve">установленные </t>
    </r>
    <r>
      <rPr>
        <sz val="9"/>
        <color indexed="8"/>
        <rFont val="Times New Roman"/>
        <family val="1"/>
      </rPr>
      <t xml:space="preserve">Федеральным </t>
    </r>
    <r>
      <rPr>
        <sz val="9"/>
        <color indexed="8"/>
        <rFont val="Times New Roman"/>
        <family val="1"/>
      </rPr>
      <t xml:space="preserve">законом от 22 </t>
    </r>
    <r>
      <rPr>
        <sz val="9"/>
        <color indexed="8"/>
        <rFont val="Times New Roman"/>
        <family val="1"/>
      </rPr>
      <t xml:space="preserve">декабря 2005 г. № </t>
    </r>
    <r>
      <rPr>
        <sz val="9"/>
        <color indexed="8"/>
        <rFont val="Times New Roman"/>
        <family val="1"/>
      </rPr>
      <t xml:space="preserve">179-ФЗ "О </t>
    </r>
    <r>
      <rPr>
        <sz val="9"/>
        <color indexed="8"/>
        <rFont val="Times New Roman"/>
        <family val="1"/>
      </rPr>
      <t xml:space="preserve">страховых тарифах </t>
    </r>
    <r>
      <rPr>
        <sz val="9"/>
        <color indexed="8"/>
        <rFont val="Times New Roman"/>
        <family val="1"/>
      </rPr>
      <t xml:space="preserve">на обязательное </t>
    </r>
    <r>
      <rPr>
        <sz val="9"/>
        <color indexed="8"/>
        <rFont val="Times New Roman"/>
        <family val="1"/>
      </rPr>
      <t xml:space="preserve">социальное </t>
    </r>
    <r>
      <rPr>
        <sz val="9"/>
        <color indexed="8"/>
        <rFont val="Times New Roman"/>
        <family val="1"/>
      </rPr>
      <t xml:space="preserve">страхование от </t>
    </r>
    <r>
      <rPr>
        <sz val="9"/>
        <color indexed="8"/>
        <rFont val="Times New Roman"/>
        <family val="1"/>
      </rPr>
      <t xml:space="preserve">несчастных случаев </t>
    </r>
    <r>
      <rPr>
        <sz val="9"/>
        <color indexed="8"/>
        <rFont val="Times New Roman"/>
        <family val="1"/>
      </rPr>
      <t xml:space="preserve">на производстве и </t>
    </r>
    <r>
      <rPr>
        <sz val="9"/>
        <color indexed="8"/>
        <rFont val="Times New Roman"/>
        <family val="1"/>
      </rPr>
      <t xml:space="preserve">профессиональных </t>
    </r>
    <r>
      <rPr>
        <sz val="9"/>
        <color indexed="8"/>
        <rFont val="Times New Roman"/>
        <family val="1"/>
      </rPr>
      <t xml:space="preserve">заболеваний на 2006 </t>
    </r>
    <r>
      <rPr>
        <sz val="9"/>
        <color indexed="8"/>
        <rFont val="Times New Roman"/>
        <family val="1"/>
      </rPr>
      <t xml:space="preserve">год" (Собрание </t>
    </r>
    <r>
      <rPr>
        <sz val="9"/>
        <color indexed="8"/>
        <rFont val="Times New Roman"/>
        <family val="1"/>
      </rPr>
      <t xml:space="preserve">законодательства </t>
    </r>
    <r>
      <rPr>
        <sz val="9"/>
        <color indexed="8"/>
        <rFont val="Times New Roman"/>
        <family val="1"/>
      </rPr>
      <t xml:space="preserve">Российской </t>
    </r>
    <r>
      <rPr>
        <sz val="9"/>
        <color indexed="8"/>
        <rFont val="Times New Roman"/>
        <family val="1"/>
      </rPr>
      <t xml:space="preserve">Федерации, 2005, № </t>
    </r>
    <r>
      <rPr>
        <sz val="9"/>
        <color indexed="8"/>
        <rFont val="Times New Roman"/>
        <family val="1"/>
      </rPr>
      <t xml:space="preserve">52, ст. 5592; 2015, № </t>
    </r>
    <r>
      <rPr>
        <sz val="9"/>
        <color indexed="8"/>
        <rFont val="Times New Roman"/>
        <family val="1"/>
      </rPr>
      <t>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</si>
  <si>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</si>
  <si>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</si>
  <si>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
выплат в год</t>
  </si>
  <si>
    <t>Общая сумма выплат, руб.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</si>
  <si>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</si>
  <si>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</si>
  <si>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</si>
  <si>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
%</t>
  </si>
  <si>
    <t>Сумма исчисленного
налога, подлежащего
уплате, руб.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</si>
  <si>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</si>
  <si>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</si>
  <si>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</si>
  <si>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</si>
  <si>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</si>
  <si>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</si>
  <si>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</si>
  <si>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</si>
  <si>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</si>
  <si>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
услуг
перевозки</t>
  </si>
  <si>
    <t>Цена услуги перевозки,
руб.</t>
  </si>
  <si>
    <t>Сумма, руб.
(гр. 3 x гр. 4)</t>
  </si>
  <si>
    <t>6.3. Расчет (обоснование) расходов на оплату коммунальных услуг</t>
  </si>
  <si>
    <t>Размер потребления ресурсов</t>
  </si>
  <si>
    <t>Тариф
(с учетом НДС), руб.</t>
  </si>
  <si>
    <t>Индексация,
%</t>
  </si>
  <si>
    <t>Сумма, руб.
(гр. 4 x гр. 5 x
гр. 6)</t>
  </si>
  <si>
    <t>6.4. Расчет (обоснование) расходов на оплату аренды имущества</t>
  </si>
  <si>
    <t>Количество</t>
  </si>
  <si>
    <t>Ставка
арендной
платы</t>
  </si>
  <si>
    <t>Стоимость
с учетом НДС,
руб.</t>
  </si>
  <si>
    <t>6.5. Расчет (обоснование) расходов на оплату работ, услуг по содержанию имущества</t>
  </si>
  <si>
    <t>Объект</t>
  </si>
  <si>
    <t>Количество
работ
(услуг)</t>
  </si>
  <si>
    <t>Стоимость
работ (услуг),
руб.</t>
  </si>
  <si>
    <t>6.6. Расчет (обоснование) расходов на оплату прочих работ, услуг</t>
  </si>
  <si>
    <t>Количество договоров</t>
  </si>
  <si>
    <t>Стоимость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</si>
  <si>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</si>
  <si>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</si>
  <si>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
(гр. 2 x гр. 3)</t>
  </si>
  <si>
    <t>7. Показатели по выплатам на закупку товаров, работ, услуг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</si>
  <si>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</si>
  <si>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</si>
  <si>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</si>
  <si>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ФЗ от 05.04.13 №44-ФЗ</t>
  </si>
  <si>
    <t>в соответствии с ФЗ от 18.07.11 №223-ФЗ</t>
  </si>
  <si>
    <t>На 2018 г. (очередной финансовый год)</t>
  </si>
  <si>
    <t>На 2019 г. (1-ый год планового периода)</t>
  </si>
  <si>
    <t>На 2020 г. (2-ой год планового периода)</t>
  </si>
  <si>
    <t>Выплаты по расходам на закупку товаров, работ, услуг, всего</t>
  </si>
  <si>
    <t>0001</t>
  </si>
  <si>
    <t>на оплату контрактов (договоров),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</si>
  <si>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</si>
  <si>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</si>
  <si>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</si>
  <si>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Прочие работы, услуги</t>
  </si>
  <si>
    <t xml:space="preserve">          бюджет МО "Всеволожский муниципальный район" ЛО</t>
  </si>
  <si>
    <t>бюджет МО "Всеволожский муниципальный район" ЛО</t>
  </si>
  <si>
    <t>перевозка участников культурно-массовых мероприятий мероприятий</t>
  </si>
  <si>
    <t>потребление электроэнергии кВт/час</t>
  </si>
  <si>
    <t>потребление теплоэнергии гКал</t>
  </si>
  <si>
    <t>потребление воды холодной куб. м</t>
  </si>
  <si>
    <t>водоотведение (стоки) куб. м</t>
  </si>
  <si>
    <t>аренда звукового, светового, аудио,  оборудования, для проведения культурно массовых мероприятий</t>
  </si>
  <si>
    <t>аренда сценического оборудования для проведения культурно массовых мероприятий</t>
  </si>
  <si>
    <t>аренда  мобильных туалетных кабин для проведения культурно массовых мероприятий</t>
  </si>
  <si>
    <t>заправка картриджей</t>
  </si>
  <si>
    <t>ремонт (замена) оконных (2 шт.) и дверных блоков (2 шт.)</t>
  </si>
  <si>
    <t>ремонт холла 1-го этажа</t>
  </si>
  <si>
    <t>ремонт оргтехники</t>
  </si>
  <si>
    <t>ремонт зала (фойе) 2 этажа</t>
  </si>
  <si>
    <t>ремонт и техническое обслуживание транспортного средства</t>
  </si>
  <si>
    <t>ремонт центральной лестницы на 2-й этаж)</t>
  </si>
  <si>
    <t>техническое обслуживание каналов связи (вывод сигнала на пож.часть)</t>
  </si>
  <si>
    <t xml:space="preserve">техническое обслуживание узла учета </t>
  </si>
  <si>
    <t>мойка автомобилей ( 2 автобуса)</t>
  </si>
  <si>
    <t>проведение испытаний пожарных кранов</t>
  </si>
  <si>
    <t>установка противопожарных дверей (замена дверей на противопожарные)</t>
  </si>
  <si>
    <t>государственная поверка, паспортизация, клеймение средств измерений, в т.ч. манометров, термометров медицинских, уровнемеров, приборов учета</t>
  </si>
  <si>
    <t>обследование технического состояния (аттестация) объектов нефинансовых активов, осуществляемое в целях получения информации о необходимости проведения и объемах ремонта, определения возможности дальнейшей эксплуатации (включая, диагностику автотранспортных средств, в том числе при государственном техническом осмотре)</t>
  </si>
  <si>
    <t>установка/расширение (включая приведение в состояние, пригодное к эксплуатации) локально-вычислительной сети</t>
  </si>
  <si>
    <t>Услуги по страхованию имущества, всего (ОСАГО)</t>
  </si>
  <si>
    <t>приобретение неисключительных (пользовательских), лицензионных прав на программное обеспечение (антивирус на 10 ПК)</t>
  </si>
  <si>
    <t>приобретение и обновление справочно-информационных баз данных (1С:)</t>
  </si>
  <si>
    <t>диспансеризация, медицинский осмотр работников (в т.ч. предрейсовые осмотры водителей), состоящих в штате учреждения</t>
  </si>
  <si>
    <t>лабораторные исследования (вода,освещение,микроклимат в помещ.)</t>
  </si>
  <si>
    <t>нотариальные услуги (взимание нотариального тарифа за совершение нотариальных действий), за исключением случаев, когда за совершение нотариальных действий предусмотрено взимание государственной пошлины</t>
  </si>
  <si>
    <t>подписка на периодические и справочные издания, с учетом доставки подписных изданий, если она предусмотрена в договоре подписки</t>
  </si>
  <si>
    <t>приобретение (изготовление) бланков строгой отчетности (трудовые книж.)</t>
  </si>
  <si>
    <t>расходы на оплату услуг по организации питания на к/м мероприятиях</t>
  </si>
  <si>
    <t>услуги по демеркуризации (люминисц.лампы 350 шт.)</t>
  </si>
  <si>
    <t>услуги и работы по организации и проведению культурно-массовых мероприятий ( выступление профессиональных артистов, организация спектаклей, творческих встреч, детских интерактивных программ, выставок, печать полиграфической продукции (афиши, баннеры, буклеты, пр.), оформление сцены,оформление воздушными шарами, организация фейерверков, дежурство медиков и спецтранспорта, организация питания для участников мероприятий)</t>
  </si>
  <si>
    <t>услуги и работы по организации участия в выставках, конференциях, форумах, семинарах, совещаниях, тренингах, соревнованиях и т.п. (в т.ч. взносы за участие в указанных мероприятиях)</t>
  </si>
  <si>
    <t>услуги по обучению на курсах повышения квалификации, подготовки и переподготовки специалистов</t>
  </si>
  <si>
    <t>услуги банка</t>
  </si>
  <si>
    <t>услуги по эксплуатационному обслуживанию и обеспечению ТБ в эл.установках</t>
  </si>
  <si>
    <t>услуги по договорам возмездного оказания услуг (комплекс услуг технич.персонал)</t>
  </si>
  <si>
    <t>компьютеры на новое рабочее место</t>
  </si>
  <si>
    <t>звуковое оборудование</t>
  </si>
  <si>
    <t>оргтехника (МФУ, принтер)</t>
  </si>
  <si>
    <t>электротехнические инструменты(шуруповерт,газонокосилка )</t>
  </si>
  <si>
    <t>лестница секционная</t>
  </si>
  <si>
    <t>костюмы театральные</t>
  </si>
  <si>
    <t>горюче-смазочные материалы</t>
  </si>
  <si>
    <t>запасные (составные) части для оборудов-я, оргтехники, вычислит. техники и т.д.</t>
  </si>
  <si>
    <t>канцелярские принадлежности</t>
  </si>
  <si>
    <t>картриджи</t>
  </si>
  <si>
    <t>санитарно-технические материалы</t>
  </si>
  <si>
    <t>хозяйственные материалы и моющие средства</t>
  </si>
  <si>
    <t>электротехнические материалы</t>
  </si>
  <si>
    <t>продуктовые наборы для участников к/м мероприятий</t>
  </si>
  <si>
    <t>реквизит для к/м мероприятий (ткань, шары, т.д.)</t>
  </si>
  <si>
    <t>поздравительные открытки</t>
  </si>
  <si>
    <t>Средняя стоимость, руб</t>
  </si>
  <si>
    <t>Сумма, руб (гр. 2 х гр. 3)</t>
  </si>
  <si>
    <t>грамоты, дипломы</t>
  </si>
  <si>
    <t>сувениры</t>
  </si>
  <si>
    <t>подарки,призы</t>
  </si>
  <si>
    <t>сладкие призы</t>
  </si>
  <si>
    <t>цветы</t>
  </si>
  <si>
    <t>Областной бюджет</t>
  </si>
  <si>
    <t>членские взносы</t>
  </si>
  <si>
    <t>театральные костюмы</t>
  </si>
  <si>
    <t>001112408</t>
  </si>
  <si>
    <t>Субсидии муниципальным автономным учреждениям на участие творческих коллективов в театральных проектах</t>
  </si>
  <si>
    <t xml:space="preserve">Организация поездки творческого коллектива </t>
  </si>
  <si>
    <t>С.В.Хотько</t>
  </si>
  <si>
    <t xml:space="preserve">Заключение наблюдательного совета от </t>
  </si>
  <si>
    <t>Директор  МАУ "Всеволожский ЦКД"</t>
  </si>
  <si>
    <t>Л.А.Горобий</t>
  </si>
  <si>
    <t>ПЛАН</t>
  </si>
  <si>
    <t>ФИНАНСОВО-ХОЗЯЙСТВЕННОЙ ДЕЯТЕЛЬНОСТИ</t>
  </si>
  <si>
    <t>МУНИЦИПАЛЬНОГО УЧРЕЖДЕНИЕ</t>
  </si>
  <si>
    <t>на 2018 год</t>
  </si>
  <si>
    <t>Председатель</t>
  </si>
  <si>
    <t>Заместитель главы администрации по социальному развитию</t>
  </si>
  <si>
    <t>БК</t>
  </si>
  <si>
    <t>по ОКВ</t>
  </si>
  <si>
    <t>Наименование органа, осуществляющего функции Главного распорядителя</t>
  </si>
  <si>
    <t>Администрация МО "Всеволожский муниципальный район" Ленинградской области</t>
  </si>
  <si>
    <t>Адресс: Ленинградская область, г.Всеволожск, Колтушское шоссе, д. 110</t>
  </si>
  <si>
    <t>Идентификационный номер налогоплательщика (ИНН)</t>
  </si>
  <si>
    <t>Код причины постановки на учет (КПП)</t>
  </si>
  <si>
    <t>Единица измерения: руб.</t>
  </si>
  <si>
    <r>
      <t xml:space="preserve">Наименование учреждения: </t>
    </r>
    <r>
      <rPr>
        <u val="single"/>
        <sz val="12"/>
        <color indexed="8"/>
        <rFont val="Times New Roman"/>
        <family val="1"/>
      </rPr>
      <t>МАУ "Всеволожский ЦКД"</t>
    </r>
  </si>
  <si>
    <t>по ОКТМО</t>
  </si>
  <si>
    <t>41612101</t>
  </si>
  <si>
    <t>по ОКЕИ</t>
  </si>
  <si>
    <t>4. Общая балансовая стоимость недвижимого муниципального имущества на дату составления плана</t>
  </si>
  <si>
    <t>закрепленного собственником имущества за учреждением на праве оперативного управления</t>
  </si>
  <si>
    <t>приобретенного учреждением за счет выделенных собственником имущества учреждения средств</t>
  </si>
  <si>
    <t>приобретенного учреждением за счет доходов, полученных от иной приносящей доход деятельности</t>
  </si>
  <si>
    <t>в том числе балансовая стоимость особо ценного движимого имущества</t>
  </si>
  <si>
    <t>6. Сведения об имуществе учреждения, переданном в аренду физическим лицам и сторонним организациям</t>
  </si>
  <si>
    <t>7. Сведения об имуществе, арендуемом учреждением или предоставленном учреждению в соответствии с договорм безвозмездного пользования</t>
  </si>
  <si>
    <t>__________</t>
  </si>
  <si>
    <t>031</t>
  </si>
  <si>
    <t>032</t>
  </si>
  <si>
    <t>033</t>
  </si>
  <si>
    <t>034</t>
  </si>
  <si>
    <t>2018 года</t>
  </si>
  <si>
    <t>Справочная информация</t>
  </si>
  <si>
    <t>Сумма</t>
  </si>
  <si>
    <t>1. Нефинансовые активы, всего:</t>
  </si>
  <si>
    <t>из них недвижимое имущество, всего:</t>
  </si>
  <si>
    <t>1.1 Общая балансовая стоимость недвижимого муниципального имущества, всего</t>
  </si>
  <si>
    <t>1.1.1 Стоимость имущества, закрепленного собственником имущества за муниципальным учреждением на праве оперативного управления</t>
  </si>
  <si>
    <t>1.1.2 Стоимость имущества, приобретенного муниципальным учреждением за счет выделенных собственником имущества учреждения средств</t>
  </si>
  <si>
    <t>1.1.3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</si>
  <si>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 Остаточная стоимость недвижимого муниципального имущества</t>
  </si>
  <si>
    <t>1.2 Общая балансовая стоимость движимого муниципального имущества, всего:</t>
  </si>
  <si>
    <t>1.2.1 Общая балансовая стоимость особо ценного движимого имущества</t>
  </si>
  <si>
    <t>1.2.2 Остаточная стоимость особо ценного движимого имущества</t>
  </si>
  <si>
    <t>2. Финансовые активы, всего:</t>
  </si>
  <si>
    <t>из них</t>
  </si>
  <si>
    <t>2.1 Дебиторская задолженность по доходам, полученным за счет средств бюджета МО "Всеволожский муниципальный район" Ленинградской области</t>
  </si>
  <si>
    <t>2.2 Дебиторская задолженность по выданным авансам, полученным за счет средств бюджета МО "Всеволожский муниципальный район" Ленинградской области, всего:</t>
  </si>
  <si>
    <t>2.2.1 услуги связи</t>
  </si>
  <si>
    <t>2.2.2 транспортные услуги</t>
  </si>
  <si>
    <t>2.2.3 коммунальные услуги</t>
  </si>
  <si>
    <t>2.2.4 услуги по содержанию имущества</t>
  </si>
  <si>
    <t>2.2.5 прочие услуги</t>
  </si>
  <si>
    <t>2.2.6 увеличение стоимости основных средств</t>
  </si>
  <si>
    <t>2.2.7 увеличение стоимости материальных запасов</t>
  </si>
  <si>
    <t>2.2.8 прочие расходы</t>
  </si>
  <si>
    <t>2.3 Дебиторская задолженность по выданным авансам за счет доходов, полученных от платной и иной приносящей доход деятельности, всего:</t>
  </si>
  <si>
    <t>2.3.1 услуги связи</t>
  </si>
  <si>
    <t>2.3.2 транспортные услуги</t>
  </si>
  <si>
    <t>2.3.3 коммунальные услуги</t>
  </si>
  <si>
    <t>2.3.4 услуги по содержанию имущества</t>
  </si>
  <si>
    <t>2.3.5 прочие услуги</t>
  </si>
  <si>
    <t>2.3.6 увеличение стоимости основных средств</t>
  </si>
  <si>
    <t>2.3.7 увеличение стоимости материальных запасов</t>
  </si>
  <si>
    <t>2.3.8 прочие расходы</t>
  </si>
  <si>
    <t>3. Обязательства, всего:</t>
  </si>
  <si>
    <t>3.1 Просроченная кредиторская задолженность</t>
  </si>
  <si>
    <t>3.2 Кредиторская задолженность по расчетам с поставщиками и подрядчиками за счет средств бюджета МО "Всеволожский муниципальный район" Ленинградской области, всего:</t>
  </si>
  <si>
    <t>3.2.1 начисления на выплаты по оплате труда</t>
  </si>
  <si>
    <t>3.2.2 услуги связи</t>
  </si>
  <si>
    <t>3.2.3 транспортные услуги</t>
  </si>
  <si>
    <t>3.2.4 коммунальные услуги</t>
  </si>
  <si>
    <t>3.2.5 услуги по содержанию имущества</t>
  </si>
  <si>
    <t>3.2.6 прочие услуги</t>
  </si>
  <si>
    <t>3.2.7 увеличение стоимости основных средств</t>
  </si>
  <si>
    <t>3.2.8 увеличение стоимости материальных запасов</t>
  </si>
  <si>
    <t>3.2.9 прочие расходы</t>
  </si>
  <si>
    <t>3.2.10 платежи в бюджет</t>
  </si>
  <si>
    <t>3.2.11 расчеты с кредиторами</t>
  </si>
  <si>
    <t>3.3 Кредиторская задолженность по расчетам споставщиками и подрядчиками за счет доходов, полученных от платной и иной приносящей доход деятельности, всего:</t>
  </si>
  <si>
    <t>3.3.1 начисления на выплаты по оплате труда</t>
  </si>
  <si>
    <t>3.3.2 услуги связи</t>
  </si>
  <si>
    <t>3.3.3 транспортные услуги</t>
  </si>
  <si>
    <t>3.3.4 коммунальные услуги</t>
  </si>
  <si>
    <t>3.3.5 услуги по содержанию имущества</t>
  </si>
  <si>
    <t>3.3.6 прочие услуги</t>
  </si>
  <si>
    <t>3.3.7 увеличение стоимости основных средств</t>
  </si>
  <si>
    <t>3.3.8 увеличение стоимости материальных запасов</t>
  </si>
  <si>
    <t>3.3.9 прочие расходы</t>
  </si>
  <si>
    <t>3.3.10 платежи в бюджет</t>
  </si>
  <si>
    <t>3.3.11 расчеты с кредиторами</t>
  </si>
  <si>
    <t>Показатели финансового состояния автономного  муниципального учреждения</t>
  </si>
  <si>
    <t>Таблица 1</t>
  </si>
  <si>
    <t>Таблица 3</t>
  </si>
  <si>
    <t>5. Общая балансовая стоимость движимого муниципального имущества на дату составления плана</t>
  </si>
  <si>
    <t>Директор</t>
  </si>
  <si>
    <t>Горобий Л.А.</t>
  </si>
  <si>
    <t>на 2018 год.</t>
  </si>
  <si>
    <r>
      <rPr>
        <b/>
        <sz val="12"/>
        <color indexed="8"/>
        <rFont val="Times New Roman"/>
        <family val="1"/>
      </rPr>
      <t xml:space="preserve">                                          Раздел 1. Сведения о деятельности учреждения                                                                             1. Цели деятельности учреждения: </t>
    </r>
    <r>
      <rPr>
        <sz val="12"/>
        <color indexed="8"/>
        <rFont val="Times New Roman"/>
        <family val="1"/>
      </rPr>
      <t xml:space="preserve">
- выполнение работ/оказание услуг социально-культурного, просветительского, оздоровительного и развлекательного характера, обеспечивающих общедоступность для населения мероприятий реализуемых в рамках выполнения Учреждением муниципального задания.
</t>
    </r>
  </si>
  <si>
    <r>
      <rPr>
        <b/>
        <sz val="12"/>
        <color indexed="8"/>
        <rFont val="Times New Roman"/>
        <family val="1"/>
      </rPr>
      <t>2. Виды деятельности учреждения:</t>
    </r>
    <r>
      <rPr>
        <sz val="12"/>
        <color indexed="8"/>
        <rFont val="Times New Roman"/>
        <family val="1"/>
      </rPr>
      <t xml:space="preserve">
- Организация кружков, студий, любительских и клубных объединений, физкультурно-оздоровительных групп, клубов по интересам, курсов, школ эстетического воспитания, народного, современного и бального танца, изобразительного,  декоративно-прикладного искусства, народных промыслов и ремесел, ансамблей;
- Проведение лекций, консультаций, встреч, лекториев, конференций, семинаров, мастер-классов по различным отраслям знаний;
- Организация вечеров отдыха, тематических вечеров, праздников, фестивалей, конкурсов, карнавалов, детских утренников, огоньков, ёлок, вечеров  отдыха, спектаклей, гражданских и семейных обрядов,    ярмарок, народных гуляний,
- Открытие клубов-кафе, диско-клубов;
- Организация досугово-оздоровительных, развлекательных мероприятий, семейных   обрядов и ритуалов, торжественных праздников и поздравлений, концертов профессиональных и самодеятельных артистов, творческих вечеров и встреч, в том числе с актерами театра и кино, физкультурно-оздоровительных клубов, секций, групп туризма и здоровья, игровых и тренажерных залов, коллективных прогулок, экскурсий;
- Предоставление условий для самостоятельных занятий физкультурой, проведение оздоровительных занятий;
- Подготовка и проведение синтетических игровых программ, театрализованных массовых действий, сеансов одновременной игры, танцевально-развлекательных, концертных, театральных, выставочных, литературно-художественных, музыкальных программ и вечеров;
- Изучение, обобщение, распространение опыта культурно-воспитательной работы учреждений культуры  района и области, внедрение новых форм;
- Повышение квалификации кадров творческих и административно-хозяйственных работников учреждения;
- Осуществление справочной, информационно-издательской и рекламно-маркетинговой деятельности, оказание консультативной, методической и организационно-творческой помощи;
- Установление культурных и экономических связей с зарубежными странами и партнёрами на условиях и в порядке, определённом законодательством РФ;
- Осуществляет мероприятия по развитию своей материально-технической базы;
- Организация и проведение военно-патриотической работы с учащимися, студентами и рабочей молодежью.
</t>
    </r>
  </si>
  <si>
    <t xml:space="preserve">       </t>
  </si>
  <si>
    <r>
      <rPr>
        <b/>
        <sz val="12"/>
        <color indexed="8"/>
        <rFont val="Times New Roman"/>
        <family val="1"/>
      </rPr>
      <t xml:space="preserve">3.1 Приказ от 09.01.2018 №12 о/д: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3.1.1 Расчет цены (стоимости договора) учитывает:
- нормы на  привлечение штатных работников МАУ «Всеволожский ЦКД» и иных физических лиц по договорам гражданско-правового характера, фактически обеспечивающие качество оказания услуг;
- коэффициент времени оказания услуги;
- нормы  использования стационарного оборудования;
- время проведения мероприятия;
- компенсационные отчисления на водоотведение, водоснабжение, теплоснабжение, электроэнергию. </t>
    </r>
  </si>
  <si>
    <t>№ п/п</t>
  </si>
  <si>
    <t>Наименование помещения</t>
  </si>
  <si>
    <t>Примечание</t>
  </si>
  <si>
    <t>3.1.2 Цена (стоимость договора) на оказание услуг МАУ "Всеволожский ЦКД", в том числе с учетом проката светового и звуко-оборудования:</t>
  </si>
  <si>
    <t>Стоимость, руб.</t>
  </si>
  <si>
    <t>"Большой зал"</t>
  </si>
  <si>
    <t>"Театральный зал" (2 этаж)</t>
  </si>
  <si>
    <t>Конференц зал</t>
  </si>
  <si>
    <t>Кружковая</t>
  </si>
  <si>
    <t>За оказание услуг рассчитанной за период от 0 до двух часов, за каждый период</t>
  </si>
  <si>
    <t>3.2. Приказ от 09.01.2018г. №13о/д</t>
  </si>
  <si>
    <t xml:space="preserve">
3.2.1. Фольклорный детский коллектив «Веретенце»:
- стоимость месячного абонемента 1000,00 руб., 
3.2.2. Студия аэробики «Светлячок»
- стоимость разового  абонемента (детская группа) 300,00руб.;
- стоимость месячного абонемента (детская группа 1 раз в неделю) 1300,00 руб.,
- стоимость месячного абонемента (детская группа 2 раза в неделю) 2000,00 руб.,
- стоимость месячного абонемента (детская группа 3 раза в неделю) 2500,00 руб.,
- стоимость разового  абонемента (взрослая группа) 230,00руб.;
- стоимость месячного абонемента (взрослая группа 2 раза в неделю) 2000,00 руб.,
- стоимость месячного абонемента (взрослая группа 3 раза в неделю) 2500,00 руб.,
3.2.3. Группа эстрадного танца «Созвездие»
- стоимость разового  абонемента 250,00руб.;
- стоимость месячного абонемента 2000,00 руб.,
3.2.4. Группа спортивного танца «Этюд»
- стоимость разового  абонемента 250,00руб.;
- стоимость месячного абонемента 2000,00 руб.,
3.2.5. Группа раннего развития «Семицветик»
- стоимость разового  абонемента 450,00руб.;
- стоимость месячного абонемента (1 раз в неделю) 1800,00 руб.,
- стоимость месячного абонемента (2 раза в неделю) 3300,00 руб.,
3.2.6. Студия современного танца «Грани»
- стоимость разового  абонемента (детская группа) 450,00руб.;
- стоимость месячного абонемента (младшая группа, старшая группа) 3500,00 руб.,
3.2.7. Театр-студия им. А.Ю. Хочинского
- стоимость разового  абонемента 200,00руб.;
- стоимость месячного абонемента 2000,00 руб.,
3.2.8. ММД Т-С «Отражения»
- стоимость разового  абонемента 300,00руб.;
- стоимость месячного абонемента (младшая группа) 1600,00 руб.,
- стоимость месячного абонемента (средняя группа) 1800,00 руб.,
- стоимость месячного абонемента (старшая) 2000,00 руб.,
3.2.9. Студия игры на гитаре
- стоимость разового  абонемента 500,00руб.;
- стоимость месячного абонемента 2000,00 руб.,
3.2.10. Группа подготовки к школе
- стоимость месячного абонемента 4500,00 руб.,
3.2.11. Кружок «Очень умелые ручки»
- стоимость разового  абонемента 150,00руб.;
- стоимость месячного абонемента (младшая группа) 1000,00 руб.,
- стоимость месячного абонемента (старшая, средняя группа) 1200,00 руб.,
3.2.12. Детская театральная студия «Вверх тормашками»
- стоимость разового  абонемента 200,00руб.;
- стоимость месячного абонемента (2 раза в неделю) 1500,00руб.
3.2.13. Шахматно-шашечный клуб «Марс»
- стоимость разового  абонемента 250,00руб.;
- стоимость месячного абонемента 1000,00 руб.
3.2.14 Студия эстрадного вокала:
- стоимость разового абонемента (групповое занятие) 600,00руб.
- стоимость разового абонемента (индивидуальное занятие) 800,00руб.
- стоимость месячного абонемента (групповое занятие) 3000,00 руб.,
- стоимость месячного абонемента (индивидуальное занятие) 5000,00 руб.,
</t>
  </si>
  <si>
    <t>"_____"____________20___г.№_____</t>
  </si>
  <si>
    <t>001112660</t>
  </si>
  <si>
    <t>001112661</t>
  </si>
  <si>
    <t>Субсидии муниципальным бюджетным и автономным учреждениям на иные цели на содействие участия населения в осуществлении местного самоуправленя в иных формах на территории муниципального образования "Город Всеволожск" за счет средств областного бюджета</t>
  </si>
  <si>
    <t>Субсидии муниципальным бюджетным и автономным учреждениям на иные цели на софинансирование содействия участия населения в осуществлении местного самоуправленияв иных формах на территории муниципального образования"Город Всеволожск" за счет средств местного бюджета</t>
  </si>
  <si>
    <t>Ремонт лестницы на 2 этаж</t>
  </si>
  <si>
    <t>Лестница</t>
  </si>
  <si>
    <t>Ремонт лестницы</t>
  </si>
  <si>
    <t>декабря</t>
  </si>
  <si>
    <t>001112010</t>
  </si>
  <si>
    <t>Субсидии муниципальным бюджетным и автономным учреждениям на премирование победителей областных конкурсов в сфере Культуры и искусства за счет средств областного бюджета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</si>
</sst>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#,##0.00"/>
    <numFmt numFmtId="166" formatCode="[$-419]dd&quot;.&quot;mmm"/>
    <numFmt numFmtId="167" formatCode="[$-419]dd&quot;.&quot;mm&quot;.&quot;yy"/>
    <numFmt numFmtId="168" formatCode="#,##0.00&quot; &quot;[$руб.-419];[Red]&quot;-&quot;#,##0.00&quot; &quot;[$руб.-419]"/>
    <numFmt numFmtId="169" formatCode="#,##0.00\ _₽"/>
  </numFmts>
  <fonts count="80">
    <font>
      <sz val="11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7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2"/>
      <color rgb="FF000000"/>
      <name val="Arial"/>
      <family val="2"/>
    </font>
    <font>
      <sz val="9"/>
      <color rgb="FFFFFFFF"/>
      <name val="Times New Roman"/>
      <family val="1"/>
    </font>
    <font>
      <b/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6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64" fontId="44" fillId="0" borderId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68" fontId="46" fillId="0" borderId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64" fontId="62" fillId="0" borderId="0" xfId="33" applyFont="1" applyFill="1" applyAlignment="1" applyProtection="1">
      <alignment/>
      <protection/>
    </xf>
    <xf numFmtId="164" fontId="62" fillId="0" borderId="0" xfId="33" applyFont="1" applyFill="1" applyAlignment="1" applyProtection="1">
      <alignment horizontal="right"/>
      <protection/>
    </xf>
    <xf numFmtId="164" fontId="62" fillId="0" borderId="0" xfId="33" applyFont="1" applyFill="1" applyAlignment="1" applyProtection="1">
      <alignment horizontal="center" vertical="center" wrapText="1"/>
      <protection/>
    </xf>
    <xf numFmtId="49" fontId="62" fillId="0" borderId="0" xfId="33" applyNumberFormat="1" applyFont="1" applyFill="1" applyAlignment="1" applyProtection="1">
      <alignment horizontal="center" vertical="center"/>
      <protection/>
    </xf>
    <xf numFmtId="164" fontId="63" fillId="0" borderId="0" xfId="33" applyFont="1" applyFill="1" applyAlignment="1" applyProtection="1">
      <alignment/>
      <protection/>
    </xf>
    <xf numFmtId="49" fontId="62" fillId="0" borderId="0" xfId="33" applyNumberFormat="1" applyFont="1" applyFill="1" applyAlignment="1" applyProtection="1">
      <alignment horizontal="left"/>
      <protection/>
    </xf>
    <xf numFmtId="164" fontId="64" fillId="0" borderId="0" xfId="33" applyFont="1" applyFill="1" applyAlignment="1" applyProtection="1">
      <alignment/>
      <protection/>
    </xf>
    <xf numFmtId="164" fontId="62" fillId="0" borderId="0" xfId="33" applyFont="1" applyFill="1" applyAlignment="1" applyProtection="1">
      <alignment horizontal="left"/>
      <protection/>
    </xf>
    <xf numFmtId="164" fontId="62" fillId="0" borderId="0" xfId="33" applyFont="1" applyFill="1" applyAlignment="1" applyProtection="1">
      <alignment horizontal="left" wrapText="1"/>
      <protection/>
    </xf>
    <xf numFmtId="49" fontId="62" fillId="0" borderId="0" xfId="33" applyNumberFormat="1" applyFont="1" applyFill="1" applyAlignment="1" applyProtection="1">
      <alignment horizontal="left" wrapText="1"/>
      <protection/>
    </xf>
    <xf numFmtId="164" fontId="64" fillId="0" borderId="0" xfId="33" applyFont="1" applyFill="1" applyAlignment="1" applyProtection="1">
      <alignment horizontal="left"/>
      <protection/>
    </xf>
    <xf numFmtId="49" fontId="64" fillId="0" borderId="0" xfId="33" applyNumberFormat="1" applyFont="1" applyFill="1" applyAlignment="1" applyProtection="1">
      <alignment horizontal="left"/>
      <protection/>
    </xf>
    <xf numFmtId="164" fontId="62" fillId="0" borderId="0" xfId="33" applyFont="1" applyFill="1" applyAlignment="1" applyProtection="1">
      <alignment vertical="top"/>
      <protection/>
    </xf>
    <xf numFmtId="164" fontId="44" fillId="0" borderId="0" xfId="33" applyFont="1" applyFill="1" applyAlignment="1" applyProtection="1">
      <alignment/>
      <protection/>
    </xf>
    <xf numFmtId="164" fontId="65" fillId="0" borderId="0" xfId="33" applyFont="1" applyFill="1" applyAlignment="1" applyProtection="1">
      <alignment/>
      <protection/>
    </xf>
    <xf numFmtId="49" fontId="65" fillId="0" borderId="0" xfId="33" applyNumberFormat="1" applyFont="1" applyFill="1" applyAlignment="1" applyProtection="1">
      <alignment/>
      <protection/>
    </xf>
    <xf numFmtId="164" fontId="66" fillId="0" borderId="0" xfId="33" applyFont="1" applyFill="1" applyAlignment="1" applyProtection="1">
      <alignment/>
      <protection/>
    </xf>
    <xf numFmtId="164" fontId="66" fillId="0" borderId="0" xfId="33" applyFont="1" applyFill="1" applyAlignment="1" applyProtection="1">
      <alignment horizontal="center" vertical="center" wrapText="1"/>
      <protection/>
    </xf>
    <xf numFmtId="49" fontId="66" fillId="0" borderId="0" xfId="33" applyNumberFormat="1" applyFont="1" applyFill="1" applyAlignment="1" applyProtection="1">
      <alignment horizontal="center" vertical="center" wrapText="1"/>
      <protection/>
    </xf>
    <xf numFmtId="164" fontId="65" fillId="0" borderId="10" xfId="33" applyFont="1" applyFill="1" applyBorder="1" applyAlignment="1" applyProtection="1">
      <alignment horizontal="center" vertical="center" wrapText="1"/>
      <protection/>
    </xf>
    <xf numFmtId="49" fontId="65" fillId="0" borderId="10" xfId="33" applyNumberFormat="1" applyFont="1" applyFill="1" applyBorder="1" applyAlignment="1" applyProtection="1">
      <alignment horizontal="center" vertical="center" wrapText="1"/>
      <protection/>
    </xf>
    <xf numFmtId="164" fontId="65" fillId="0" borderId="0" xfId="33" applyFont="1" applyFill="1" applyAlignment="1" applyProtection="1">
      <alignment horizontal="center" vertical="top"/>
      <protection/>
    </xf>
    <xf numFmtId="164" fontId="65" fillId="0" borderId="11" xfId="33" applyFont="1" applyFill="1" applyBorder="1" applyAlignment="1" applyProtection="1">
      <alignment horizontal="center" vertical="top"/>
      <protection/>
    </xf>
    <xf numFmtId="49" fontId="65" fillId="0" borderId="11" xfId="33" applyNumberFormat="1" applyFont="1" applyFill="1" applyBorder="1" applyAlignment="1" applyProtection="1">
      <alignment horizontal="center" vertical="top"/>
      <protection/>
    </xf>
    <xf numFmtId="164" fontId="65" fillId="0" borderId="10" xfId="33" applyFont="1" applyFill="1" applyBorder="1" applyAlignment="1" applyProtection="1">
      <alignment horizontal="center" vertical="top"/>
      <protection/>
    </xf>
    <xf numFmtId="164" fontId="65" fillId="0" borderId="11" xfId="33" applyFont="1" applyFill="1" applyBorder="1" applyAlignment="1" applyProtection="1">
      <alignment horizontal="left" vertical="center" wrapText="1"/>
      <protection/>
    </xf>
    <xf numFmtId="49" fontId="65" fillId="0" borderId="11" xfId="33" applyNumberFormat="1" applyFont="1" applyFill="1" applyBorder="1" applyAlignment="1" applyProtection="1">
      <alignment horizontal="center" vertical="center"/>
      <protection/>
    </xf>
    <xf numFmtId="49" fontId="65" fillId="0" borderId="11" xfId="33" applyNumberFormat="1" applyFont="1" applyFill="1" applyBorder="1" applyAlignment="1" applyProtection="1">
      <alignment horizontal="right" vertical="center"/>
      <protection/>
    </xf>
    <xf numFmtId="165" fontId="65" fillId="0" borderId="11" xfId="33" applyNumberFormat="1" applyFont="1" applyFill="1" applyBorder="1" applyAlignment="1" applyProtection="1">
      <alignment horizontal="right" vertical="center"/>
      <protection/>
    </xf>
    <xf numFmtId="165" fontId="65" fillId="0" borderId="10" xfId="33" applyNumberFormat="1" applyFont="1" applyFill="1" applyBorder="1" applyAlignment="1" applyProtection="1">
      <alignment horizontal="right" vertical="center"/>
      <protection/>
    </xf>
    <xf numFmtId="164" fontId="65" fillId="0" borderId="0" xfId="33" applyFont="1" applyFill="1" applyAlignment="1" applyProtection="1">
      <alignment vertical="center"/>
      <protection/>
    </xf>
    <xf numFmtId="164" fontId="66" fillId="0" borderId="11" xfId="33" applyFont="1" applyFill="1" applyBorder="1" applyAlignment="1" applyProtection="1">
      <alignment horizontal="left" vertical="center" wrapText="1"/>
      <protection/>
    </xf>
    <xf numFmtId="49" fontId="66" fillId="0" borderId="11" xfId="33" applyNumberFormat="1" applyFont="1" applyFill="1" applyBorder="1" applyAlignment="1" applyProtection="1">
      <alignment horizontal="center" vertical="center"/>
      <protection/>
    </xf>
    <xf numFmtId="49" fontId="66" fillId="0" borderId="11" xfId="33" applyNumberFormat="1" applyFont="1" applyFill="1" applyBorder="1" applyAlignment="1" applyProtection="1">
      <alignment horizontal="right" vertical="center"/>
      <protection/>
    </xf>
    <xf numFmtId="165" fontId="66" fillId="0" borderId="11" xfId="33" applyNumberFormat="1" applyFont="1" applyFill="1" applyBorder="1" applyAlignment="1" applyProtection="1">
      <alignment horizontal="right" vertical="center"/>
      <protection/>
    </xf>
    <xf numFmtId="164" fontId="65" fillId="0" borderId="0" xfId="33" applyFont="1" applyFill="1" applyAlignment="1" applyProtection="1">
      <alignment horizontal="left" vertical="center"/>
      <protection/>
    </xf>
    <xf numFmtId="165" fontId="66" fillId="0" borderId="10" xfId="33" applyNumberFormat="1" applyFont="1" applyFill="1" applyBorder="1" applyAlignment="1" applyProtection="1">
      <alignment horizontal="right" vertical="center"/>
      <protection/>
    </xf>
    <xf numFmtId="164" fontId="66" fillId="0" borderId="0" xfId="33" applyFont="1" applyFill="1" applyAlignment="1" applyProtection="1">
      <alignment horizontal="left" vertical="center"/>
      <protection/>
    </xf>
    <xf numFmtId="164" fontId="67" fillId="0" borderId="0" xfId="33" applyFont="1" applyFill="1" applyAlignment="1" applyProtection="1">
      <alignment horizontal="left" vertical="center"/>
      <protection/>
    </xf>
    <xf numFmtId="164" fontId="68" fillId="0" borderId="11" xfId="33" applyFont="1" applyFill="1" applyBorder="1" applyAlignment="1" applyProtection="1">
      <alignment horizontal="left" vertical="center" wrapText="1"/>
      <protection/>
    </xf>
    <xf numFmtId="49" fontId="68" fillId="0" borderId="11" xfId="33" applyNumberFormat="1" applyFont="1" applyFill="1" applyBorder="1" applyAlignment="1" applyProtection="1">
      <alignment horizontal="center" vertical="center"/>
      <protection/>
    </xf>
    <xf numFmtId="49" fontId="68" fillId="0" borderId="11" xfId="33" applyNumberFormat="1" applyFont="1" applyFill="1" applyBorder="1" applyAlignment="1" applyProtection="1">
      <alignment horizontal="right" vertical="center"/>
      <protection/>
    </xf>
    <xf numFmtId="165" fontId="68" fillId="0" borderId="11" xfId="33" applyNumberFormat="1" applyFont="1" applyFill="1" applyBorder="1" applyAlignment="1" applyProtection="1">
      <alignment horizontal="right" vertical="center"/>
      <protection/>
    </xf>
    <xf numFmtId="165" fontId="68" fillId="0" borderId="10" xfId="33" applyNumberFormat="1" applyFont="1" applyFill="1" applyBorder="1" applyAlignment="1" applyProtection="1">
      <alignment horizontal="right" vertical="center"/>
      <protection/>
    </xf>
    <xf numFmtId="164" fontId="68" fillId="0" borderId="0" xfId="33" applyFont="1" applyFill="1" applyAlignment="1" applyProtection="1">
      <alignment horizontal="left" vertical="center"/>
      <protection/>
    </xf>
    <xf numFmtId="164" fontId="65" fillId="0" borderId="11" xfId="33" applyFont="1" applyFill="1" applyBorder="1" applyAlignment="1" applyProtection="1">
      <alignment horizontal="left" vertical="center"/>
      <protection/>
    </xf>
    <xf numFmtId="164" fontId="65" fillId="0" borderId="12" xfId="33" applyFont="1" applyFill="1" applyBorder="1" applyAlignment="1" applyProtection="1">
      <alignment/>
      <protection/>
    </xf>
    <xf numFmtId="164" fontId="69" fillId="0" borderId="0" xfId="33" applyFont="1" applyFill="1" applyAlignment="1" applyProtection="1">
      <alignment horizontal="left"/>
      <protection/>
    </xf>
    <xf numFmtId="164" fontId="63" fillId="0" borderId="0" xfId="33" applyFont="1" applyFill="1" applyAlignment="1" applyProtection="1">
      <alignment horizontal="left"/>
      <protection/>
    </xf>
    <xf numFmtId="164" fontId="70" fillId="0" borderId="0" xfId="33" applyFont="1" applyFill="1" applyAlignment="1" applyProtection="1">
      <alignment horizontal="left"/>
      <protection/>
    </xf>
    <xf numFmtId="164" fontId="71" fillId="0" borderId="0" xfId="33" applyFont="1" applyFill="1" applyAlignment="1" applyProtection="1">
      <alignment horizontal="left"/>
      <protection/>
    </xf>
    <xf numFmtId="164" fontId="71" fillId="0" borderId="0" xfId="33" applyFont="1" applyFill="1" applyAlignment="1" applyProtection="1">
      <alignment horizontal="right"/>
      <protection/>
    </xf>
    <xf numFmtId="164" fontId="65" fillId="0" borderId="0" xfId="33" applyFont="1" applyFill="1" applyAlignment="1" applyProtection="1">
      <alignment horizontal="left"/>
      <protection/>
    </xf>
    <xf numFmtId="164" fontId="72" fillId="0" borderId="0" xfId="33" applyFont="1" applyFill="1" applyAlignment="1" applyProtection="1">
      <alignment horizontal="left"/>
      <protection/>
    </xf>
    <xf numFmtId="49" fontId="72" fillId="0" borderId="0" xfId="33" applyNumberFormat="1" applyFont="1" applyFill="1" applyAlignment="1" applyProtection="1">
      <alignment horizontal="left"/>
      <protection/>
    </xf>
    <xf numFmtId="49" fontId="72" fillId="0" borderId="13" xfId="33" applyNumberFormat="1" applyFont="1" applyFill="1" applyBorder="1" applyAlignment="1" applyProtection="1">
      <alignment horizontal="left"/>
      <protection/>
    </xf>
    <xf numFmtId="164" fontId="63" fillId="0" borderId="0" xfId="33" applyFont="1" applyFill="1" applyAlignment="1" applyProtection="1">
      <alignment horizontal="center" vertical="center" wrapText="1"/>
      <protection/>
    </xf>
    <xf numFmtId="164" fontId="63" fillId="0" borderId="0" xfId="33" applyFont="1" applyFill="1" applyAlignment="1" applyProtection="1">
      <alignment horizontal="center" vertical="top"/>
      <protection/>
    </xf>
    <xf numFmtId="164" fontId="63" fillId="0" borderId="0" xfId="33" applyFont="1" applyFill="1" applyAlignment="1" applyProtection="1">
      <alignment horizontal="left" vertical="center"/>
      <protection/>
    </xf>
    <xf numFmtId="164" fontId="65" fillId="0" borderId="0" xfId="33" applyFont="1" applyFill="1" applyAlignment="1" applyProtection="1">
      <alignment horizontal="center" vertical="center" wrapText="1"/>
      <protection/>
    </xf>
    <xf numFmtId="164" fontId="71" fillId="0" borderId="10" xfId="33" applyFont="1" applyFill="1" applyBorder="1" applyAlignment="1" applyProtection="1">
      <alignment horizontal="center" vertical="center" wrapText="1"/>
      <protection/>
    </xf>
    <xf numFmtId="165" fontId="65" fillId="0" borderId="10" xfId="33" applyNumberFormat="1" applyFont="1" applyFill="1" applyBorder="1" applyAlignment="1" applyProtection="1">
      <alignment horizontal="right" vertical="center" wrapText="1"/>
      <protection/>
    </xf>
    <xf numFmtId="165" fontId="65" fillId="33" borderId="10" xfId="33" applyNumberFormat="1" applyFont="1" applyFill="1" applyBorder="1" applyAlignment="1" applyProtection="1">
      <alignment horizontal="right" vertical="center" wrapText="1"/>
      <protection/>
    </xf>
    <xf numFmtId="49" fontId="65" fillId="0" borderId="0" xfId="33" applyNumberFormat="1" applyFont="1" applyFill="1" applyAlignment="1" applyProtection="1">
      <alignment horizontal="center" vertical="center" wrapText="1"/>
      <protection/>
    </xf>
    <xf numFmtId="164" fontId="72" fillId="0" borderId="0" xfId="33" applyFont="1" applyFill="1" applyAlignment="1" applyProtection="1">
      <alignment horizontal="left"/>
      <protection/>
    </xf>
    <xf numFmtId="164" fontId="71" fillId="0" borderId="11" xfId="33" applyFont="1" applyFill="1" applyBorder="1" applyAlignment="1" applyProtection="1">
      <alignment horizontal="left" vertical="center" wrapText="1"/>
      <protection/>
    </xf>
    <xf numFmtId="164" fontId="71" fillId="0" borderId="14" xfId="33" applyFont="1" applyFill="1" applyBorder="1" applyAlignment="1" applyProtection="1">
      <alignment horizontal="left" vertical="center" wrapText="1"/>
      <protection/>
    </xf>
    <xf numFmtId="164" fontId="71" fillId="0" borderId="15" xfId="33" applyFont="1" applyFill="1" applyBorder="1" applyAlignment="1" applyProtection="1">
      <alignment horizontal="left" vertical="center" wrapText="1"/>
      <protection/>
    </xf>
    <xf numFmtId="164" fontId="72" fillId="0" borderId="0" xfId="33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49" fontId="63" fillId="0" borderId="0" xfId="33" applyNumberFormat="1" applyFont="1" applyFill="1" applyBorder="1" applyAlignment="1" applyProtection="1">
      <alignment horizontal="right" vertical="center"/>
      <protection/>
    </xf>
    <xf numFmtId="164" fontId="63" fillId="0" borderId="0" xfId="33" applyFont="1" applyFill="1" applyBorder="1" applyAlignment="1" applyProtection="1">
      <alignment horizontal="center" vertical="center"/>
      <protection/>
    </xf>
    <xf numFmtId="164" fontId="65" fillId="0" borderId="0" xfId="33" applyFont="1" applyFill="1" applyAlignment="1" applyProtection="1">
      <alignment horizontal="right"/>
      <protection/>
    </xf>
    <xf numFmtId="164" fontId="65" fillId="34" borderId="11" xfId="33" applyFont="1" applyFill="1" applyBorder="1" applyAlignment="1" applyProtection="1">
      <alignment horizontal="left" vertical="center" wrapText="1"/>
      <protection/>
    </xf>
    <xf numFmtId="49" fontId="65" fillId="34" borderId="11" xfId="33" applyNumberFormat="1" applyFont="1" applyFill="1" applyBorder="1" applyAlignment="1" applyProtection="1">
      <alignment horizontal="center" vertical="center"/>
      <protection/>
    </xf>
    <xf numFmtId="165" fontId="65" fillId="34" borderId="11" xfId="33" applyNumberFormat="1" applyFont="1" applyFill="1" applyBorder="1" applyAlignment="1" applyProtection="1">
      <alignment horizontal="right" vertical="center"/>
      <protection/>
    </xf>
    <xf numFmtId="165" fontId="65" fillId="34" borderId="10" xfId="33" applyNumberFormat="1" applyFont="1" applyFill="1" applyBorder="1" applyAlignment="1" applyProtection="1">
      <alignment horizontal="right" vertical="center"/>
      <protection/>
    </xf>
    <xf numFmtId="49" fontId="65" fillId="34" borderId="11" xfId="33" applyNumberFormat="1" applyFont="1" applyFill="1" applyBorder="1" applyAlignment="1" applyProtection="1">
      <alignment horizontal="right" vertical="center"/>
      <protection/>
    </xf>
    <xf numFmtId="164" fontId="62" fillId="0" borderId="0" xfId="33" applyFont="1" applyFill="1" applyAlignment="1" applyProtection="1">
      <alignment horizontal="left"/>
      <protection/>
    </xf>
    <xf numFmtId="49" fontId="62" fillId="0" borderId="0" xfId="33" applyNumberFormat="1" applyFont="1" applyFill="1" applyAlignment="1" applyProtection="1">
      <alignment wrapText="1"/>
      <protection/>
    </xf>
    <xf numFmtId="164" fontId="69" fillId="0" borderId="0" xfId="33" applyFont="1" applyFill="1" applyAlignment="1" applyProtection="1">
      <alignment vertical="top" wrapText="1"/>
      <protection/>
    </xf>
    <xf numFmtId="164" fontId="62" fillId="0" borderId="0" xfId="33" applyFont="1" applyFill="1" applyBorder="1" applyAlignment="1" applyProtection="1">
      <alignment/>
      <protection/>
    </xf>
    <xf numFmtId="49" fontId="62" fillId="0" borderId="0" xfId="33" applyNumberFormat="1" applyFont="1" applyFill="1" applyBorder="1" applyAlignment="1" applyProtection="1">
      <alignment vertical="center"/>
      <protection/>
    </xf>
    <xf numFmtId="164" fontId="69" fillId="0" borderId="0" xfId="33" applyFont="1" applyFill="1" applyBorder="1" applyAlignment="1" applyProtection="1">
      <alignment vertical="top" wrapText="1"/>
      <protection/>
    </xf>
    <xf numFmtId="164" fontId="62" fillId="0" borderId="0" xfId="33" applyFont="1" applyFill="1" applyBorder="1" applyAlignment="1" applyProtection="1">
      <alignment vertical="top"/>
      <protection/>
    </xf>
    <xf numFmtId="49" fontId="73" fillId="0" borderId="0" xfId="33" applyNumberFormat="1" applyFont="1" applyFill="1" applyBorder="1" applyAlignment="1" applyProtection="1">
      <alignment vertical="center"/>
      <protection/>
    </xf>
    <xf numFmtId="164" fontId="62" fillId="0" borderId="0" xfId="33" applyFont="1" applyFill="1" applyBorder="1" applyAlignment="1" applyProtection="1">
      <alignment horizontal="left" vertical="center" wrapText="1"/>
      <protection/>
    </xf>
    <xf numFmtId="49" fontId="62" fillId="0" borderId="0" xfId="33" applyNumberFormat="1" applyFont="1" applyFill="1" applyBorder="1" applyAlignment="1" applyProtection="1">
      <alignment horizontal="center" vertical="center" wrapText="1"/>
      <protection/>
    </xf>
    <xf numFmtId="164" fontId="74" fillId="0" borderId="0" xfId="33" applyFont="1" applyFill="1" applyAlignment="1" applyProtection="1">
      <alignment/>
      <protection/>
    </xf>
    <xf numFmtId="167" fontId="62" fillId="0" borderId="16" xfId="33" applyNumberFormat="1" applyFont="1" applyFill="1" applyBorder="1" applyAlignment="1" applyProtection="1">
      <alignment/>
      <protection/>
    </xf>
    <xf numFmtId="164" fontId="65" fillId="0" borderId="0" xfId="33" applyFont="1" applyFill="1" applyBorder="1" applyAlignment="1" applyProtection="1">
      <alignment/>
      <protection/>
    </xf>
    <xf numFmtId="169" fontId="65" fillId="0" borderId="0" xfId="33" applyNumberFormat="1" applyFont="1" applyFill="1" applyBorder="1" applyAlignment="1" applyProtection="1">
      <alignment/>
      <protection/>
    </xf>
    <xf numFmtId="164" fontId="65" fillId="0" borderId="0" xfId="33" applyFont="1" applyFill="1" applyAlignment="1" applyProtection="1">
      <alignment vertical="center" wrapText="1"/>
      <protection/>
    </xf>
    <xf numFmtId="164" fontId="66" fillId="0" borderId="0" xfId="33" applyFont="1" applyFill="1" applyAlignment="1" applyProtection="1">
      <alignment wrapText="1"/>
      <protection/>
    </xf>
    <xf numFmtId="169" fontId="75" fillId="0" borderId="0" xfId="33" applyNumberFormat="1" applyFont="1" applyFill="1" applyBorder="1" applyAlignment="1" applyProtection="1">
      <alignment vertical="center" wrapText="1"/>
      <protection/>
    </xf>
    <xf numFmtId="169" fontId="75" fillId="0" borderId="0" xfId="33" applyNumberFormat="1" applyFont="1" applyFill="1" applyBorder="1" applyAlignment="1" applyProtection="1">
      <alignment horizontal="left" vertical="center" wrapText="1"/>
      <protection/>
    </xf>
    <xf numFmtId="169" fontId="76" fillId="0" borderId="0" xfId="33" applyNumberFormat="1" applyFont="1" applyFill="1" applyBorder="1" applyAlignment="1" applyProtection="1">
      <alignment horizontal="left" vertical="center" wrapText="1"/>
      <protection/>
    </xf>
    <xf numFmtId="169" fontId="65" fillId="0" borderId="0" xfId="33" applyNumberFormat="1" applyFont="1" applyFill="1" applyBorder="1" applyAlignment="1" applyProtection="1">
      <alignment horizontal="left" vertical="center" wrapText="1"/>
      <protection/>
    </xf>
    <xf numFmtId="169" fontId="66" fillId="0" borderId="0" xfId="33" applyNumberFormat="1" applyFont="1" applyFill="1" applyBorder="1" applyAlignment="1" applyProtection="1">
      <alignment horizontal="left" vertical="center" wrapText="1"/>
      <protection/>
    </xf>
    <xf numFmtId="164" fontId="65" fillId="0" borderId="0" xfId="33" applyFont="1" applyFill="1" applyAlignment="1" applyProtection="1">
      <alignment wrapText="1"/>
      <protection/>
    </xf>
    <xf numFmtId="164" fontId="8" fillId="34" borderId="11" xfId="33" applyFont="1" applyFill="1" applyBorder="1" applyAlignment="1" applyProtection="1">
      <alignment horizontal="left" vertical="center" wrapText="1"/>
      <protection/>
    </xf>
    <xf numFmtId="49" fontId="8" fillId="34" borderId="11" xfId="33" applyNumberFormat="1" applyFont="1" applyFill="1" applyBorder="1" applyAlignment="1" applyProtection="1">
      <alignment horizontal="center" vertical="center"/>
      <protection/>
    </xf>
    <xf numFmtId="49" fontId="8" fillId="34" borderId="11" xfId="33" applyNumberFormat="1" applyFont="1" applyFill="1" applyBorder="1" applyAlignment="1" applyProtection="1">
      <alignment horizontal="right" vertical="center"/>
      <protection/>
    </xf>
    <xf numFmtId="165" fontId="8" fillId="34" borderId="11" xfId="33" applyNumberFormat="1" applyFont="1" applyFill="1" applyBorder="1" applyAlignment="1" applyProtection="1">
      <alignment horizontal="right" vertical="center"/>
      <protection/>
    </xf>
    <xf numFmtId="165" fontId="8" fillId="34" borderId="10" xfId="33" applyNumberFormat="1" applyFont="1" applyFill="1" applyBorder="1" applyAlignment="1" applyProtection="1">
      <alignment horizontal="right" vertical="center"/>
      <protection/>
    </xf>
    <xf numFmtId="164" fontId="8" fillId="34" borderId="0" xfId="33" applyFont="1" applyFill="1" applyAlignment="1" applyProtection="1">
      <alignment horizontal="left" vertical="center"/>
      <protection/>
    </xf>
    <xf numFmtId="164" fontId="65" fillId="34" borderId="0" xfId="33" applyFont="1" applyFill="1" applyAlignment="1" applyProtection="1">
      <alignment horizontal="left" vertical="center"/>
      <protection/>
    </xf>
    <xf numFmtId="164" fontId="66" fillId="34" borderId="11" xfId="33" applyFont="1" applyFill="1" applyBorder="1" applyAlignment="1" applyProtection="1">
      <alignment horizontal="left" vertical="center" wrapText="1"/>
      <protection/>
    </xf>
    <xf numFmtId="49" fontId="66" fillId="34" borderId="11" xfId="33" applyNumberFormat="1" applyFont="1" applyFill="1" applyBorder="1" applyAlignment="1" applyProtection="1">
      <alignment horizontal="center" vertical="center"/>
      <protection/>
    </xf>
    <xf numFmtId="49" fontId="66" fillId="34" borderId="11" xfId="33" applyNumberFormat="1" applyFont="1" applyFill="1" applyBorder="1" applyAlignment="1" applyProtection="1">
      <alignment horizontal="right" vertical="center"/>
      <protection/>
    </xf>
    <xf numFmtId="165" fontId="66" fillId="34" borderId="11" xfId="33" applyNumberFormat="1" applyFont="1" applyFill="1" applyBorder="1" applyAlignment="1" applyProtection="1">
      <alignment horizontal="right" vertical="center"/>
      <protection/>
    </xf>
    <xf numFmtId="165" fontId="66" fillId="34" borderId="10" xfId="33" applyNumberFormat="1" applyFont="1" applyFill="1" applyBorder="1" applyAlignment="1" applyProtection="1">
      <alignment horizontal="right" vertical="center"/>
      <protection/>
    </xf>
    <xf numFmtId="164" fontId="66" fillId="34" borderId="0" xfId="33" applyFont="1" applyFill="1" applyAlignment="1" applyProtection="1">
      <alignment horizontal="left" vertical="center"/>
      <protection/>
    </xf>
    <xf numFmtId="164" fontId="68" fillId="34" borderId="11" xfId="33" applyFont="1" applyFill="1" applyBorder="1" applyAlignment="1" applyProtection="1">
      <alignment horizontal="left" vertical="center" wrapText="1"/>
      <protection/>
    </xf>
    <xf numFmtId="49" fontId="68" fillId="34" borderId="11" xfId="33" applyNumberFormat="1" applyFont="1" applyFill="1" applyBorder="1" applyAlignment="1" applyProtection="1">
      <alignment horizontal="center" vertical="center"/>
      <protection/>
    </xf>
    <xf numFmtId="49" fontId="68" fillId="34" borderId="11" xfId="33" applyNumberFormat="1" applyFont="1" applyFill="1" applyBorder="1" applyAlignment="1" applyProtection="1">
      <alignment horizontal="right" vertical="center"/>
      <protection/>
    </xf>
    <xf numFmtId="165" fontId="68" fillId="34" borderId="11" xfId="33" applyNumberFormat="1" applyFont="1" applyFill="1" applyBorder="1" applyAlignment="1" applyProtection="1">
      <alignment horizontal="right" vertical="center"/>
      <protection/>
    </xf>
    <xf numFmtId="165" fontId="68" fillId="34" borderId="10" xfId="33" applyNumberFormat="1" applyFont="1" applyFill="1" applyBorder="1" applyAlignment="1" applyProtection="1">
      <alignment horizontal="right" vertical="center"/>
      <protection/>
    </xf>
    <xf numFmtId="164" fontId="68" fillId="34" borderId="0" xfId="33" applyFont="1" applyFill="1" applyAlignment="1" applyProtection="1">
      <alignment horizontal="left" vertical="center"/>
      <protection/>
    </xf>
    <xf numFmtId="164" fontId="65" fillId="35" borderId="11" xfId="33" applyFont="1" applyFill="1" applyBorder="1" applyAlignment="1" applyProtection="1">
      <alignment horizontal="left" vertical="center" wrapText="1"/>
      <protection/>
    </xf>
    <xf numFmtId="49" fontId="65" fillId="35" borderId="11" xfId="33" applyNumberFormat="1" applyFont="1" applyFill="1" applyBorder="1" applyAlignment="1" applyProtection="1">
      <alignment horizontal="center" vertical="center"/>
      <protection/>
    </xf>
    <xf numFmtId="49" fontId="65" fillId="35" borderId="11" xfId="33" applyNumberFormat="1" applyFont="1" applyFill="1" applyBorder="1" applyAlignment="1" applyProtection="1">
      <alignment horizontal="right" vertical="center"/>
      <protection/>
    </xf>
    <xf numFmtId="165" fontId="65" fillId="35" borderId="11" xfId="33" applyNumberFormat="1" applyFont="1" applyFill="1" applyBorder="1" applyAlignment="1" applyProtection="1">
      <alignment horizontal="right" vertical="center"/>
      <protection/>
    </xf>
    <xf numFmtId="165" fontId="65" fillId="35" borderId="10" xfId="33" applyNumberFormat="1" applyFont="1" applyFill="1" applyBorder="1" applyAlignment="1" applyProtection="1">
      <alignment horizontal="right" vertical="center"/>
      <protection/>
    </xf>
    <xf numFmtId="164" fontId="65" fillId="0" borderId="0" xfId="33" applyFont="1" applyFill="1" applyAlignment="1" applyProtection="1">
      <alignment horizontal="left" vertical="top" wrapText="1"/>
      <protection/>
    </xf>
    <xf numFmtId="164" fontId="65" fillId="0" borderId="0" xfId="33" applyFont="1" applyFill="1" applyAlignment="1" applyProtection="1">
      <alignment horizontal="left"/>
      <protection/>
    </xf>
    <xf numFmtId="49" fontId="65" fillId="0" borderId="0" xfId="33" applyNumberFormat="1" applyFont="1" applyFill="1" applyAlignment="1" applyProtection="1">
      <alignment horizontal="left" wrapText="1"/>
      <protection/>
    </xf>
    <xf numFmtId="164" fontId="65" fillId="0" borderId="0" xfId="33" applyFont="1" applyFill="1" applyAlignment="1" applyProtection="1">
      <alignment horizontal="left" wrapText="1"/>
      <protection/>
    </xf>
    <xf numFmtId="164" fontId="65" fillId="0" borderId="16" xfId="33" applyFont="1" applyFill="1" applyBorder="1" applyAlignment="1" applyProtection="1">
      <alignment horizontal="left" vertical="top" wrapText="1"/>
      <protection/>
    </xf>
    <xf numFmtId="164" fontId="64" fillId="0" borderId="0" xfId="33" applyFont="1" applyFill="1" applyAlignment="1" applyProtection="1">
      <alignment horizontal="center"/>
      <protection/>
    </xf>
    <xf numFmtId="49" fontId="62" fillId="0" borderId="17" xfId="33" applyNumberFormat="1" applyFont="1" applyFill="1" applyBorder="1" applyAlignment="1" applyProtection="1">
      <alignment horizontal="center" vertical="center"/>
      <protection/>
    </xf>
    <xf numFmtId="164" fontId="65" fillId="0" borderId="18" xfId="33" applyFont="1" applyFill="1" applyBorder="1" applyAlignment="1" applyProtection="1">
      <alignment horizontal="center"/>
      <protection/>
    </xf>
    <xf numFmtId="164" fontId="65" fillId="0" borderId="19" xfId="33" applyFont="1" applyFill="1" applyBorder="1" applyAlignment="1" applyProtection="1">
      <alignment horizontal="center"/>
      <protection/>
    </xf>
    <xf numFmtId="164" fontId="63" fillId="0" borderId="13" xfId="33" applyFont="1" applyFill="1" applyBorder="1" applyAlignment="1" applyProtection="1">
      <alignment horizontal="center" vertical="top"/>
      <protection/>
    </xf>
    <xf numFmtId="164" fontId="65" fillId="0" borderId="0" xfId="33" applyFont="1" applyFill="1" applyAlignment="1" applyProtection="1">
      <alignment horizontal="right"/>
      <protection/>
    </xf>
    <xf numFmtId="49" fontId="65" fillId="0" borderId="18" xfId="33" applyNumberFormat="1" applyFont="1" applyFill="1" applyBorder="1" applyAlignment="1" applyProtection="1">
      <alignment horizontal="center" vertical="center"/>
      <protection/>
    </xf>
    <xf numFmtId="164" fontId="65" fillId="0" borderId="20" xfId="33" applyFont="1" applyFill="1" applyBorder="1" applyAlignment="1" applyProtection="1">
      <alignment horizontal="left" vertical="top" wrapText="1"/>
      <protection/>
    </xf>
    <xf numFmtId="164" fontId="62" fillId="0" borderId="0" xfId="33" applyFont="1" applyFill="1" applyAlignment="1" applyProtection="1">
      <alignment horizontal="center" vertical="center"/>
      <protection/>
    </xf>
    <xf numFmtId="164" fontId="65" fillId="0" borderId="16" xfId="33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Alignment="1">
      <alignment horizontal="center"/>
    </xf>
    <xf numFmtId="164" fontId="63" fillId="0" borderId="13" xfId="33" applyFont="1" applyFill="1" applyBorder="1" applyAlignment="1" applyProtection="1">
      <alignment horizontal="center" vertical="top" wrapText="1"/>
      <protection/>
    </xf>
    <xf numFmtId="164" fontId="65" fillId="0" borderId="0" xfId="33" applyFont="1" applyFill="1" applyAlignment="1" applyProtection="1">
      <alignment horizontal="center"/>
      <protection/>
    </xf>
    <xf numFmtId="164" fontId="62" fillId="0" borderId="0" xfId="33" applyFont="1" applyFill="1" applyAlignment="1" applyProtection="1">
      <alignment horizontal="center"/>
      <protection/>
    </xf>
    <xf numFmtId="164" fontId="65" fillId="0" borderId="0" xfId="33" applyFont="1" applyFill="1" applyBorder="1" applyAlignment="1" applyProtection="1">
      <alignment horizontal="center" wrapText="1"/>
      <protection/>
    </xf>
    <xf numFmtId="164" fontId="65" fillId="0" borderId="18" xfId="33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>
      <alignment/>
    </xf>
    <xf numFmtId="164" fontId="62" fillId="0" borderId="18" xfId="33" applyFont="1" applyFill="1" applyBorder="1" applyAlignment="1" applyProtection="1">
      <alignment horizontal="center"/>
      <protection/>
    </xf>
    <xf numFmtId="0" fontId="65" fillId="0" borderId="18" xfId="0" applyFont="1" applyFill="1" applyBorder="1" applyAlignment="1">
      <alignment/>
    </xf>
    <xf numFmtId="0" fontId="65" fillId="0" borderId="18" xfId="0" applyFont="1" applyFill="1" applyBorder="1" applyAlignment="1">
      <alignment horizontal="center"/>
    </xf>
    <xf numFmtId="164" fontId="62" fillId="0" borderId="0" xfId="33" applyFont="1" applyFill="1" applyAlignment="1" applyProtection="1">
      <alignment horizontal="right"/>
      <protection/>
    </xf>
    <xf numFmtId="49" fontId="62" fillId="0" borderId="18" xfId="33" applyNumberFormat="1" applyFont="1" applyFill="1" applyBorder="1" applyAlignment="1" applyProtection="1">
      <alignment horizontal="center" vertical="center"/>
      <protection/>
    </xf>
    <xf numFmtId="49" fontId="65" fillId="0" borderId="17" xfId="0" applyNumberFormat="1" applyFont="1" applyFill="1" applyBorder="1" applyAlignment="1">
      <alignment horizontal="center"/>
    </xf>
    <xf numFmtId="49" fontId="62" fillId="0" borderId="17" xfId="0" applyNumberFormat="1" applyFont="1" applyFill="1" applyBorder="1" applyAlignment="1">
      <alignment horizontal="center"/>
    </xf>
    <xf numFmtId="49" fontId="75" fillId="0" borderId="0" xfId="33" applyNumberFormat="1" applyFont="1" applyFill="1" applyAlignment="1" applyProtection="1">
      <alignment horizontal="left" wrapText="1"/>
      <protection/>
    </xf>
    <xf numFmtId="164" fontId="65" fillId="0" borderId="0" xfId="33" applyFont="1" applyFill="1" applyAlignment="1" applyProtection="1">
      <alignment horizontal="left" vertical="center" wrapText="1"/>
      <protection/>
    </xf>
    <xf numFmtId="164" fontId="66" fillId="0" borderId="0" xfId="33" applyFont="1" applyFill="1" applyAlignment="1" applyProtection="1">
      <alignment horizontal="left" wrapText="1"/>
      <protection/>
    </xf>
    <xf numFmtId="164" fontId="65" fillId="0" borderId="0" xfId="33" applyFont="1" applyFill="1" applyAlignment="1" applyProtection="1">
      <alignment horizontal="center" vertical="center" wrapText="1"/>
      <protection/>
    </xf>
    <xf numFmtId="164" fontId="66" fillId="0" borderId="0" xfId="33" applyFont="1" applyFill="1" applyAlignment="1" applyProtection="1">
      <alignment horizontal="left" vertical="center" wrapText="1"/>
      <protection/>
    </xf>
    <xf numFmtId="164" fontId="65" fillId="0" borderId="0" xfId="33" applyFont="1" applyFill="1" applyBorder="1" applyAlignment="1" applyProtection="1">
      <alignment horizontal="left" vertical="center" wrapText="1"/>
      <protection/>
    </xf>
    <xf numFmtId="164" fontId="5" fillId="0" borderId="0" xfId="33" applyFont="1" applyFill="1" applyAlignment="1" applyProtection="1">
      <alignment horizontal="left" vertical="center" wrapText="1"/>
      <protection/>
    </xf>
    <xf numFmtId="166" fontId="65" fillId="0" borderId="10" xfId="33" applyNumberFormat="1" applyFont="1" applyFill="1" applyBorder="1" applyAlignment="1" applyProtection="1">
      <alignment horizontal="left" vertical="center" wrapText="1"/>
      <protection/>
    </xf>
    <xf numFmtId="0" fontId="77" fillId="0" borderId="10" xfId="0" applyFont="1" applyFill="1" applyBorder="1" applyAlignment="1">
      <alignment/>
    </xf>
    <xf numFmtId="164" fontId="65" fillId="0" borderId="10" xfId="33" applyFont="1" applyFill="1" applyBorder="1" applyAlignment="1" applyProtection="1">
      <alignment horizontal="left" vertical="center" wrapText="1"/>
      <protection/>
    </xf>
    <xf numFmtId="0" fontId="77" fillId="0" borderId="10" xfId="0" applyFont="1" applyFill="1" applyBorder="1" applyAlignment="1">
      <alignment wrapText="1"/>
    </xf>
    <xf numFmtId="166" fontId="66" fillId="0" borderId="10" xfId="33" applyNumberFormat="1" applyFont="1" applyFill="1" applyBorder="1" applyAlignment="1" applyProtection="1">
      <alignment horizontal="left" vertical="center" wrapText="1"/>
      <protection/>
    </xf>
    <xf numFmtId="49" fontId="65" fillId="0" borderId="10" xfId="33" applyNumberFormat="1" applyFont="1" applyFill="1" applyBorder="1" applyAlignment="1" applyProtection="1">
      <alignment horizontal="left" vertical="center" wrapText="1"/>
      <protection/>
    </xf>
    <xf numFmtId="165" fontId="65" fillId="0" borderId="10" xfId="33" applyNumberFormat="1" applyFont="1" applyFill="1" applyBorder="1" applyAlignment="1" applyProtection="1">
      <alignment horizontal="right" vertical="center" wrapText="1"/>
      <protection/>
    </xf>
    <xf numFmtId="164" fontId="66" fillId="0" borderId="10" xfId="33" applyFont="1" applyFill="1" applyBorder="1" applyAlignment="1" applyProtection="1">
      <alignment horizontal="left" vertical="center" wrapText="1"/>
      <protection/>
    </xf>
    <xf numFmtId="164" fontId="66" fillId="0" borderId="0" xfId="33" applyFont="1" applyFill="1" applyAlignment="1" applyProtection="1">
      <alignment horizontal="center" vertical="center" wrapText="1"/>
      <protection/>
    </xf>
    <xf numFmtId="164" fontId="66" fillId="0" borderId="10" xfId="33" applyFont="1" applyFill="1" applyBorder="1" applyAlignment="1" applyProtection="1">
      <alignment horizontal="center" vertical="center" wrapText="1"/>
      <protection/>
    </xf>
    <xf numFmtId="164" fontId="65" fillId="0" borderId="10" xfId="33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/>
    </xf>
    <xf numFmtId="165" fontId="66" fillId="0" borderId="10" xfId="33" applyNumberFormat="1" applyFont="1" applyFill="1" applyBorder="1" applyAlignment="1" applyProtection="1">
      <alignment horizontal="right" vertical="center" wrapText="1"/>
      <protection/>
    </xf>
    <xf numFmtId="164" fontId="66" fillId="0" borderId="18" xfId="33" applyFont="1" applyFill="1" applyBorder="1" applyAlignment="1" applyProtection="1">
      <alignment horizontal="center"/>
      <protection/>
    </xf>
    <xf numFmtId="164" fontId="65" fillId="0" borderId="10" xfId="33" applyFont="1" applyFill="1" applyBorder="1" applyAlignment="1" applyProtection="1">
      <alignment horizontal="center" vertical="center" wrapText="1"/>
      <protection/>
    </xf>
    <xf numFmtId="164" fontId="65" fillId="0" borderId="10" xfId="33" applyFont="1" applyFill="1" applyBorder="1" applyAlignment="1" applyProtection="1">
      <alignment horizontal="center" vertical="top" wrapText="1"/>
      <protection/>
    </xf>
    <xf numFmtId="49" fontId="65" fillId="0" borderId="10" xfId="33" applyNumberFormat="1" applyFont="1" applyFill="1" applyBorder="1" applyAlignment="1" applyProtection="1">
      <alignment horizontal="center" vertical="center" wrapText="1"/>
      <protection/>
    </xf>
    <xf numFmtId="164" fontId="66" fillId="36" borderId="10" xfId="33" applyFont="1" applyFill="1" applyBorder="1" applyAlignment="1" applyProtection="1">
      <alignment horizontal="center" vertical="top"/>
      <protection/>
    </xf>
    <xf numFmtId="164" fontId="66" fillId="37" borderId="10" xfId="33" applyFont="1" applyFill="1" applyBorder="1" applyAlignment="1" applyProtection="1">
      <alignment horizontal="center" vertical="top"/>
      <protection/>
    </xf>
    <xf numFmtId="164" fontId="66" fillId="38" borderId="10" xfId="33" applyFont="1" applyFill="1" applyBorder="1" applyAlignment="1" applyProtection="1">
      <alignment horizontal="center" vertical="top"/>
      <protection/>
    </xf>
    <xf numFmtId="164" fontId="65" fillId="0" borderId="10" xfId="33" applyFont="1" applyFill="1" applyBorder="1" applyAlignment="1" applyProtection="1">
      <alignment horizontal="center"/>
      <protection/>
    </xf>
    <xf numFmtId="49" fontId="65" fillId="0" borderId="10" xfId="33" applyNumberFormat="1" applyFont="1" applyFill="1" applyBorder="1" applyAlignment="1" applyProtection="1">
      <alignment horizontal="center" vertical="center" wrapText="1" shrinkToFit="1"/>
      <protection/>
    </xf>
    <xf numFmtId="164" fontId="63" fillId="0" borderId="10" xfId="33" applyFont="1" applyFill="1" applyBorder="1" applyAlignment="1" applyProtection="1">
      <alignment horizontal="center" vertical="center" wrapText="1"/>
      <protection/>
    </xf>
    <xf numFmtId="164" fontId="69" fillId="0" borderId="0" xfId="33" applyFont="1" applyFill="1" applyAlignment="1" applyProtection="1">
      <alignment horizontal="left" vertical="top" wrapText="1"/>
      <protection/>
    </xf>
    <xf numFmtId="164" fontId="66" fillId="0" borderId="0" xfId="33" applyFont="1" applyFill="1" applyAlignment="1" applyProtection="1">
      <alignment horizontal="center"/>
      <protection/>
    </xf>
    <xf numFmtId="164" fontId="72" fillId="0" borderId="0" xfId="33" applyFont="1" applyFill="1" applyAlignment="1" applyProtection="1">
      <alignment horizontal="center"/>
      <protection/>
    </xf>
    <xf numFmtId="0" fontId="0" fillId="0" borderId="18" xfId="0" applyFill="1" applyBorder="1" applyAlignment="1">
      <alignment horizontal="left"/>
    </xf>
    <xf numFmtId="164" fontId="72" fillId="0" borderId="0" xfId="33" applyFont="1" applyFill="1" applyAlignment="1" applyProtection="1">
      <alignment horizontal="left"/>
      <protection/>
    </xf>
    <xf numFmtId="164" fontId="63" fillId="0" borderId="10" xfId="33" applyFont="1" applyFill="1" applyBorder="1" applyAlignment="1" applyProtection="1">
      <alignment horizontal="center" vertical="top"/>
      <protection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63" fillId="0" borderId="10" xfId="33" applyFont="1" applyFill="1" applyBorder="1" applyAlignment="1" applyProtection="1">
      <alignment horizontal="center" vertical="center"/>
      <protection/>
    </xf>
    <xf numFmtId="49" fontId="63" fillId="0" borderId="10" xfId="33" applyNumberFormat="1" applyFont="1" applyFill="1" applyBorder="1" applyAlignment="1" applyProtection="1">
      <alignment horizontal="right" vertical="center"/>
      <protection/>
    </xf>
    <xf numFmtId="0" fontId="71" fillId="0" borderId="11" xfId="0" applyFont="1" applyFill="1" applyBorder="1" applyAlignment="1">
      <alignment/>
    </xf>
    <xf numFmtId="0" fontId="71" fillId="0" borderId="19" xfId="0" applyFont="1" applyFill="1" applyBorder="1" applyAlignment="1">
      <alignment/>
    </xf>
    <xf numFmtId="0" fontId="71" fillId="0" borderId="21" xfId="0" applyFont="1" applyFill="1" applyBorder="1" applyAlignment="1">
      <alignment/>
    </xf>
    <xf numFmtId="3" fontId="71" fillId="0" borderId="11" xfId="0" applyNumberFormat="1" applyFont="1" applyFill="1" applyBorder="1" applyAlignment="1">
      <alignment/>
    </xf>
    <xf numFmtId="3" fontId="71" fillId="0" borderId="19" xfId="0" applyNumberFormat="1" applyFont="1" applyFill="1" applyBorder="1" applyAlignment="1">
      <alignment/>
    </xf>
    <xf numFmtId="3" fontId="71" fillId="0" borderId="21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64" fontId="72" fillId="0" borderId="0" xfId="33" applyFont="1" applyFill="1" applyAlignment="1" applyProtection="1">
      <alignment horizontal="center" wrapText="1"/>
      <protection/>
    </xf>
    <xf numFmtId="49" fontId="63" fillId="0" borderId="10" xfId="33" applyNumberFormat="1" applyFont="1" applyFill="1" applyBorder="1" applyAlignment="1" applyProtection="1">
      <alignment horizontal="center" vertical="center"/>
      <protection/>
    </xf>
    <xf numFmtId="164" fontId="71" fillId="0" borderId="21" xfId="33" applyFont="1" applyFill="1" applyBorder="1" applyAlignment="1" applyProtection="1">
      <alignment horizontal="left" vertical="center" wrapText="1"/>
      <protection/>
    </xf>
    <xf numFmtId="164" fontId="71" fillId="0" borderId="10" xfId="33" applyFont="1" applyFill="1" applyBorder="1" applyAlignment="1" applyProtection="1">
      <alignment horizontal="center" vertical="center"/>
      <protection/>
    </xf>
    <xf numFmtId="3" fontId="71" fillId="0" borderId="10" xfId="0" applyNumberFormat="1" applyFont="1" applyFill="1" applyBorder="1" applyAlignment="1">
      <alignment/>
    </xf>
    <xf numFmtId="164" fontId="71" fillId="0" borderId="22" xfId="33" applyFont="1" applyFill="1" applyBorder="1" applyAlignment="1" applyProtection="1">
      <alignment horizontal="left" vertical="center" wrapText="1" indent="2"/>
      <protection/>
    </xf>
    <xf numFmtId="1" fontId="71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164" fontId="71" fillId="0" borderId="23" xfId="33" applyFont="1" applyFill="1" applyBorder="1" applyAlignment="1" applyProtection="1">
      <alignment horizontal="left" vertical="center" wrapText="1"/>
      <protection/>
    </xf>
    <xf numFmtId="164" fontId="71" fillId="0" borderId="21" xfId="33" applyFont="1" applyFill="1" applyBorder="1" applyAlignment="1" applyProtection="1">
      <alignment horizontal="left" vertical="center" wrapText="1" indent="2"/>
      <protection/>
    </xf>
    <xf numFmtId="49" fontId="71" fillId="0" borderId="10" xfId="33" applyNumberFormat="1" applyFont="1" applyFill="1" applyBorder="1" applyAlignment="1" applyProtection="1">
      <alignment horizontal="right" vertical="center"/>
      <protection/>
    </xf>
    <xf numFmtId="164" fontId="78" fillId="0" borderId="0" xfId="33" applyFont="1" applyFill="1" applyAlignment="1" applyProtection="1">
      <alignment horizontal="justify" wrapText="1"/>
      <protection/>
    </xf>
    <xf numFmtId="0" fontId="71" fillId="0" borderId="10" xfId="0" applyFont="1" applyFill="1" applyBorder="1" applyAlignment="1">
      <alignment wrapText="1"/>
    </xf>
    <xf numFmtId="0" fontId="71" fillId="0" borderId="11" xfId="0" applyFont="1" applyFill="1" applyBorder="1" applyAlignment="1">
      <alignment wrapText="1"/>
    </xf>
    <xf numFmtId="0" fontId="71" fillId="0" borderId="19" xfId="0" applyFont="1" applyFill="1" applyBorder="1" applyAlignment="1">
      <alignment wrapText="1"/>
    </xf>
    <xf numFmtId="0" fontId="71" fillId="0" borderId="21" xfId="0" applyFont="1" applyFill="1" applyBorder="1" applyAlignment="1">
      <alignment wrapText="1"/>
    </xf>
    <xf numFmtId="49" fontId="63" fillId="0" borderId="10" xfId="33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71" fillId="0" borderId="10" xfId="33" applyNumberFormat="1" applyFont="1" applyFill="1" applyBorder="1" applyAlignment="1" applyProtection="1">
      <alignment horizontal="right" vertical="center"/>
      <protection/>
    </xf>
    <xf numFmtId="0" fontId="71" fillId="0" borderId="10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left" wrapText="1"/>
    </xf>
    <xf numFmtId="0" fontId="4" fillId="0" borderId="26" xfId="0" applyNumberFormat="1" applyFont="1" applyBorder="1" applyAlignment="1">
      <alignment horizontal="left" wrapText="1"/>
    </xf>
    <xf numFmtId="49" fontId="71" fillId="0" borderId="10" xfId="33" applyNumberFormat="1" applyFont="1" applyFill="1" applyBorder="1" applyAlignment="1" applyProtection="1">
      <alignment horizontal="center" vertical="center"/>
      <protection/>
    </xf>
    <xf numFmtId="3" fontId="71" fillId="0" borderId="10" xfId="0" applyNumberFormat="1" applyFont="1" applyFill="1" applyBorder="1" applyAlignment="1">
      <alignment horizontal="right" vertical="center"/>
    </xf>
    <xf numFmtId="164" fontId="71" fillId="0" borderId="11" xfId="33" applyFont="1" applyFill="1" applyBorder="1" applyAlignment="1" applyProtection="1">
      <alignment horizontal="right" vertical="center"/>
      <protection/>
    </xf>
    <xf numFmtId="164" fontId="71" fillId="0" borderId="19" xfId="33" applyFont="1" applyFill="1" applyBorder="1" applyAlignment="1" applyProtection="1">
      <alignment horizontal="right" vertical="center"/>
      <protection/>
    </xf>
    <xf numFmtId="164" fontId="71" fillId="0" borderId="21" xfId="33" applyFont="1" applyFill="1" applyBorder="1" applyAlignment="1" applyProtection="1">
      <alignment horizontal="right" vertical="center"/>
      <protection/>
    </xf>
    <xf numFmtId="164" fontId="71" fillId="0" borderId="11" xfId="33" applyFont="1" applyFill="1" applyBorder="1" applyAlignment="1" applyProtection="1">
      <alignment horizontal="center" vertical="center"/>
      <protection/>
    </xf>
    <xf numFmtId="164" fontId="71" fillId="0" borderId="19" xfId="33" applyFont="1" applyFill="1" applyBorder="1" applyAlignment="1" applyProtection="1">
      <alignment horizontal="center" vertical="center"/>
      <protection/>
    </xf>
    <xf numFmtId="164" fontId="71" fillId="0" borderId="21" xfId="33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>
      <alignment/>
    </xf>
    <xf numFmtId="3" fontId="71" fillId="0" borderId="10" xfId="0" applyNumberFormat="1" applyFont="1" applyFill="1" applyBorder="1" applyAlignment="1">
      <alignment horizontal="right"/>
    </xf>
    <xf numFmtId="0" fontId="4" fillId="0" borderId="27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left" wrapText="1"/>
    </xf>
    <xf numFmtId="0" fontId="4" fillId="0" borderId="29" xfId="0" applyNumberFormat="1" applyFont="1" applyBorder="1" applyAlignment="1">
      <alignment horizontal="left" wrapText="1"/>
    </xf>
    <xf numFmtId="0" fontId="4" fillId="0" borderId="30" xfId="0" applyNumberFormat="1" applyFont="1" applyBorder="1" applyAlignment="1">
      <alignment horizontal="left" wrapText="1"/>
    </xf>
    <xf numFmtId="0" fontId="4" fillId="0" borderId="31" xfId="0" applyNumberFormat="1" applyFont="1" applyBorder="1" applyAlignment="1">
      <alignment horizontal="left" wrapText="1"/>
    </xf>
    <xf numFmtId="0" fontId="71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left" wrapText="1"/>
    </xf>
    <xf numFmtId="4" fontId="71" fillId="0" borderId="11" xfId="0" applyNumberFormat="1" applyFont="1" applyFill="1" applyBorder="1" applyAlignment="1">
      <alignment/>
    </xf>
    <xf numFmtId="0" fontId="79" fillId="0" borderId="11" xfId="0" applyFont="1" applyFill="1" applyBorder="1" applyAlignment="1">
      <alignment/>
    </xf>
    <xf numFmtId="0" fontId="79" fillId="0" borderId="19" xfId="0" applyFont="1" applyFill="1" applyBorder="1" applyAlignment="1">
      <alignment/>
    </xf>
    <xf numFmtId="0" fontId="79" fillId="0" borderId="21" xfId="0" applyFont="1" applyFill="1" applyBorder="1" applyAlignment="1">
      <alignment/>
    </xf>
    <xf numFmtId="3" fontId="79" fillId="0" borderId="11" xfId="0" applyNumberFormat="1" applyFont="1" applyFill="1" applyBorder="1" applyAlignment="1">
      <alignment/>
    </xf>
    <xf numFmtId="3" fontId="79" fillId="0" borderId="19" xfId="0" applyNumberFormat="1" applyFont="1" applyFill="1" applyBorder="1" applyAlignment="1">
      <alignment/>
    </xf>
    <xf numFmtId="3" fontId="79" fillId="0" borderId="21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79" fillId="0" borderId="11" xfId="0" applyFont="1" applyFill="1" applyBorder="1" applyAlignment="1">
      <alignment wrapText="1"/>
    </xf>
    <xf numFmtId="0" fontId="79" fillId="0" borderId="19" xfId="0" applyFont="1" applyFill="1" applyBorder="1" applyAlignment="1">
      <alignment wrapText="1"/>
    </xf>
    <xf numFmtId="0" fontId="79" fillId="0" borderId="21" xfId="0" applyFont="1" applyFill="1" applyBorder="1" applyAlignment="1">
      <alignment wrapText="1"/>
    </xf>
    <xf numFmtId="164" fontId="63" fillId="0" borderId="10" xfId="33" applyFont="1" applyFill="1" applyBorder="1" applyAlignment="1" applyProtection="1">
      <alignment horizontal="right" vertical="center"/>
      <protection/>
    </xf>
    <xf numFmtId="164" fontId="64" fillId="0" borderId="0" xfId="33" applyFont="1" applyFill="1" applyAlignment="1" applyProtection="1">
      <alignment horizontal="center" vertical="center" wrapText="1"/>
      <protection/>
    </xf>
    <xf numFmtId="164" fontId="62" fillId="0" borderId="10" xfId="33" applyFont="1" applyFill="1" applyBorder="1" applyAlignment="1" applyProtection="1">
      <alignment horizontal="center" vertical="center" wrapText="1"/>
      <protection/>
    </xf>
    <xf numFmtId="164" fontId="62" fillId="0" borderId="10" xfId="33" applyFont="1" applyFill="1" applyBorder="1" applyAlignment="1" applyProtection="1">
      <alignment horizontal="left" vertical="center" wrapText="1"/>
      <protection/>
    </xf>
    <xf numFmtId="49" fontId="62" fillId="0" borderId="10" xfId="33" applyNumberFormat="1" applyFont="1" applyFill="1" applyBorder="1" applyAlignment="1" applyProtection="1">
      <alignment horizontal="center" vertical="center" wrapText="1"/>
      <protection/>
    </xf>
    <xf numFmtId="164" fontId="62" fillId="0" borderId="0" xfId="33" applyFont="1" applyFill="1" applyAlignment="1" applyProtection="1">
      <alignment horizontal="left"/>
      <protection/>
    </xf>
    <xf numFmtId="164" fontId="63" fillId="0" borderId="0" xfId="33" applyFont="1" applyFill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2"/>
  <sheetViews>
    <sheetView zoomScalePageLayoutView="0" workbookViewId="0" topLeftCell="A1">
      <selection activeCell="FW8" sqref="FW8"/>
    </sheetView>
  </sheetViews>
  <sheetFormatPr defaultColWidth="0.74609375" defaultRowHeight="14.25"/>
  <cols>
    <col min="1" max="29" width="0.74609375" style="1" customWidth="1"/>
    <col min="30" max="30" width="1.75390625" style="1" customWidth="1"/>
    <col min="31" max="31" width="4.00390625" style="1" customWidth="1"/>
    <col min="32" max="36" width="0.74609375" style="1" customWidth="1"/>
    <col min="37" max="37" width="1.75390625" style="1" customWidth="1"/>
    <col min="38" max="52" width="0.74609375" style="1" customWidth="1"/>
    <col min="53" max="53" width="1.75390625" style="1" customWidth="1"/>
    <col min="54" max="59" width="0.74609375" style="1" customWidth="1"/>
    <col min="60" max="60" width="2.25390625" style="1" customWidth="1"/>
    <col min="61" max="88" width="0.74609375" style="1" customWidth="1"/>
    <col min="89" max="89" width="0.37109375" style="1" customWidth="1"/>
    <col min="90" max="90" width="0.5" style="1" customWidth="1"/>
    <col min="91" max="91" width="1.37890625" style="1" customWidth="1"/>
    <col min="92" max="92" width="0.74609375" style="1" customWidth="1"/>
    <col min="93" max="93" width="0.875" style="1" customWidth="1"/>
    <col min="94" max="94" width="0.74609375" style="1" customWidth="1"/>
    <col min="95" max="95" width="1.25" style="1" customWidth="1"/>
    <col min="96" max="106" width="0.74609375" style="1" customWidth="1"/>
    <col min="107" max="107" width="0.74609375" style="1" hidden="1" customWidth="1"/>
    <col min="108" max="132" width="0.74609375" style="1" customWidth="1"/>
    <col min="133" max="133" width="3.625" style="1" customWidth="1"/>
    <col min="134" max="16384" width="0.74609375" style="1" customWidth="1"/>
  </cols>
  <sheetData>
    <row r="1" ht="32.25" customHeight="1">
      <c r="DB1" s="2"/>
    </row>
    <row r="2" spans="2:106" ht="18.75"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BE2" s="138" t="s">
        <v>1</v>
      </c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</row>
    <row r="3" spans="1:106" ht="18.75">
      <c r="A3" s="142" t="s">
        <v>334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BE3" s="144" t="s">
        <v>335</v>
      </c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</row>
    <row r="4" spans="1:106" ht="18.75">
      <c r="A4" s="143" t="s">
        <v>450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</row>
    <row r="5" spans="2:131" ht="30" customHeight="1">
      <c r="B5" s="139" t="s">
        <v>342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EA5" s="4"/>
    </row>
    <row r="6" spans="2:106" s="5" customFormat="1" ht="12.75" customHeight="1">
      <c r="B6" s="140" t="s">
        <v>341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BE6" s="141" t="s">
        <v>2</v>
      </c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</row>
    <row r="7" spans="6:106" ht="27" customHeight="1"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7" t="s">
        <v>333</v>
      </c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BC7" s="1" t="s">
        <v>3</v>
      </c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7" t="s">
        <v>336</v>
      </c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</row>
    <row r="8" spans="6:106" s="5" customFormat="1" ht="18" customHeight="1">
      <c r="F8" s="134" t="s">
        <v>4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 t="s">
        <v>5</v>
      </c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BI8" s="134" t="s">
        <v>4</v>
      </c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 t="s">
        <v>5</v>
      </c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</row>
    <row r="9" spans="1:97" ht="15.75" customHeight="1">
      <c r="A9" s="15"/>
      <c r="B9" s="15"/>
      <c r="C9" s="15"/>
      <c r="D9" s="15"/>
      <c r="E9" s="15"/>
      <c r="F9" s="15"/>
      <c r="G9" s="73" t="s">
        <v>6</v>
      </c>
      <c r="H9" s="148"/>
      <c r="I9" s="148"/>
      <c r="J9" s="148"/>
      <c r="K9" s="148"/>
      <c r="L9" s="15" t="s">
        <v>6</v>
      </c>
      <c r="M9" s="15"/>
      <c r="N9" s="15"/>
      <c r="O9" s="149" t="s">
        <v>458</v>
      </c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35">
        <v>20</v>
      </c>
      <c r="AH9" s="135"/>
      <c r="AI9" s="135"/>
      <c r="AJ9" s="135"/>
      <c r="AK9" s="135"/>
      <c r="AL9" s="136" t="s">
        <v>7</v>
      </c>
      <c r="AM9" s="136"/>
      <c r="AN9" s="136"/>
      <c r="AO9" s="136"/>
      <c r="AP9" s="15" t="s">
        <v>8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73" t="s">
        <v>6</v>
      </c>
      <c r="BK9" s="148"/>
      <c r="BL9" s="148"/>
      <c r="BM9" s="148"/>
      <c r="BN9" s="148"/>
      <c r="BO9" s="15" t="s">
        <v>6</v>
      </c>
      <c r="BP9" s="15"/>
      <c r="BQ9" s="15"/>
      <c r="BR9" s="149" t="s">
        <v>458</v>
      </c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50">
        <v>20</v>
      </c>
      <c r="CK9" s="150"/>
      <c r="CL9" s="150"/>
      <c r="CM9" s="150"/>
      <c r="CN9" s="150"/>
      <c r="CO9" s="151" t="s">
        <v>7</v>
      </c>
      <c r="CP9" s="151"/>
      <c r="CQ9" s="151"/>
      <c r="CR9" s="151"/>
      <c r="CS9" s="1" t="s">
        <v>8</v>
      </c>
    </row>
    <row r="10" ht="18.75">
      <c r="CZ10" s="6"/>
    </row>
    <row r="11" spans="1:106" ht="18.75">
      <c r="A11" s="130" t="s">
        <v>337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</row>
    <row r="12" spans="1:106" ht="18.75">
      <c r="A12" s="130" t="s">
        <v>338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</row>
    <row r="13" spans="1:106" s="7" customFormat="1" ht="18.75">
      <c r="A13" s="130" t="s">
        <v>339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</row>
    <row r="14" ht="6" customHeight="1"/>
    <row r="15" spans="1:106" ht="18.75">
      <c r="A15" s="132" t="s">
        <v>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</row>
    <row r="16" spans="1:106" ht="18.75">
      <c r="A16" s="133" t="s">
        <v>10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</row>
    <row r="17" spans="1:106" ht="18.75">
      <c r="A17" s="133" t="s">
        <v>11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</row>
    <row r="18" spans="1:106" s="5" customFormat="1" ht="14.25" customHeight="1">
      <c r="A18" s="134" t="s">
        <v>12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</row>
    <row r="19" spans="1:105" ht="18.75">
      <c r="A19" s="130" t="s">
        <v>340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</row>
    <row r="20" spans="91:106" ht="18.75"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</row>
    <row r="21" spans="1:106" ht="33.75" customHeight="1">
      <c r="A21" s="127" t="s">
        <v>345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9"/>
      <c r="BU21" s="9"/>
      <c r="BV21" s="9"/>
      <c r="BW21" s="9"/>
      <c r="BX21" s="128" t="s">
        <v>343</v>
      </c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M21" s="152" t="s">
        <v>15</v>
      </c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</row>
    <row r="22" spans="1:106" ht="30.75" customHeight="1">
      <c r="A22" s="154" t="s">
        <v>346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127" t="s">
        <v>14</v>
      </c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0"/>
      <c r="CM22" s="153">
        <v>2598579</v>
      </c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</row>
    <row r="23" spans="1:106" ht="23.25" customHeight="1">
      <c r="A23" s="125" t="s">
        <v>351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126" t="s">
        <v>352</v>
      </c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M23" s="131" t="s">
        <v>353</v>
      </c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</row>
    <row r="24" spans="1:106" ht="32.25" customHeight="1">
      <c r="A24" s="125" t="s">
        <v>347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126" t="s">
        <v>354</v>
      </c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M24" s="131" t="s">
        <v>16</v>
      </c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</row>
    <row r="25" spans="1:106" ht="30.75" customHeight="1">
      <c r="A25" s="125" t="s">
        <v>348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9">
        <v>4703065249</v>
      </c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126" t="s">
        <v>344</v>
      </c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M25" s="131" t="s">
        <v>16</v>
      </c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</row>
    <row r="26" spans="1:106" ht="33" customHeight="1">
      <c r="A26" s="125" t="s">
        <v>349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37">
        <v>470301001</v>
      </c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126" t="s">
        <v>13</v>
      </c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</row>
    <row r="27" spans="1:121" ht="22.5" customHeight="1">
      <c r="A27" s="125" t="s">
        <v>350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82"/>
      <c r="CG27" s="82"/>
      <c r="CH27" s="82"/>
      <c r="CI27" s="82"/>
      <c r="CJ27" s="82"/>
      <c r="CK27" s="82"/>
      <c r="CL27" s="82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</row>
    <row r="28" spans="1:121" ht="23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82"/>
      <c r="CG28" s="82"/>
      <c r="CH28" s="82"/>
      <c r="CI28" s="82"/>
      <c r="CJ28" s="82"/>
      <c r="CK28" s="82"/>
      <c r="CL28" s="82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</row>
    <row r="29" spans="1:121" ht="27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1"/>
      <c r="V29" s="1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S29" s="8"/>
      <c r="AT29" s="8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82"/>
      <c r="CG29" s="82"/>
      <c r="CH29" s="82"/>
      <c r="CI29" s="82"/>
      <c r="CJ29" s="82"/>
      <c r="CK29" s="82"/>
      <c r="CL29" s="82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</row>
    <row r="30" spans="1:121" s="13" customFormat="1" ht="22.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4"/>
      <c r="CG30" s="84"/>
      <c r="CH30" s="84"/>
      <c r="CI30" s="84"/>
      <c r="CJ30" s="84"/>
      <c r="CK30" s="85"/>
      <c r="CL30" s="85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</row>
    <row r="31" spans="84:121" ht="21.75" customHeight="1"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</row>
    <row r="32" spans="84:121" ht="18.75"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</row>
  </sheetData>
  <sheetProtection/>
  <mergeCells count="53">
    <mergeCell ref="CM21:DB21"/>
    <mergeCell ref="CM22:DB22"/>
    <mergeCell ref="A21:BH21"/>
    <mergeCell ref="CM23:DB23"/>
    <mergeCell ref="A22:BH22"/>
    <mergeCell ref="A23:BH23"/>
    <mergeCell ref="F8:W8"/>
    <mergeCell ref="X8:AY8"/>
    <mergeCell ref="A11:DB11"/>
    <mergeCell ref="A12:DB12"/>
    <mergeCell ref="H9:K9"/>
    <mergeCell ref="O9:AF9"/>
    <mergeCell ref="BK9:BN9"/>
    <mergeCell ref="BR9:CI9"/>
    <mergeCell ref="CJ9:CN9"/>
    <mergeCell ref="CO9:CR9"/>
    <mergeCell ref="A3:AX3"/>
    <mergeCell ref="A4:AX4"/>
    <mergeCell ref="BE3:DB5"/>
    <mergeCell ref="F7:W7"/>
    <mergeCell ref="X7:AY7"/>
    <mergeCell ref="BI7:BZ7"/>
    <mergeCell ref="CA7:DB7"/>
    <mergeCell ref="BI8:BZ8"/>
    <mergeCell ref="CA8:DB8"/>
    <mergeCell ref="AG9:AK9"/>
    <mergeCell ref="AL9:AO9"/>
    <mergeCell ref="AL26:BH26"/>
    <mergeCell ref="B2:AX2"/>
    <mergeCell ref="BE2:DB2"/>
    <mergeCell ref="B5:AX5"/>
    <mergeCell ref="B6:AY6"/>
    <mergeCell ref="BE6:DB6"/>
    <mergeCell ref="A26:AK26"/>
    <mergeCell ref="A13:DB13"/>
    <mergeCell ref="A19:DA19"/>
    <mergeCell ref="CM24:DB24"/>
    <mergeCell ref="CM25:DB25"/>
    <mergeCell ref="CM26:DB26"/>
    <mergeCell ref="A15:DB15"/>
    <mergeCell ref="A16:DB16"/>
    <mergeCell ref="A17:DB17"/>
    <mergeCell ref="A18:DB18"/>
    <mergeCell ref="A24:BH24"/>
    <mergeCell ref="A27:BH27"/>
    <mergeCell ref="BX23:CK23"/>
    <mergeCell ref="BX22:CK22"/>
    <mergeCell ref="BX21:CK21"/>
    <mergeCell ref="BX24:CK24"/>
    <mergeCell ref="BX25:CK25"/>
    <mergeCell ref="BX26:CK26"/>
    <mergeCell ref="A25:AK25"/>
    <mergeCell ref="AL25:BH25"/>
  </mergeCells>
  <printOptions/>
  <pageMargins left="0.511811023622047" right="0.3149606299212601" top="0.5511811023622051" bottom="0.5511811023622051" header="0.3149606299212601" footer="0.3149606299212601"/>
  <pageSetup fitToHeight="0" fitToWidth="0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6"/>
  <sheetViews>
    <sheetView zoomScalePageLayoutView="0" workbookViewId="0" topLeftCell="A1">
      <selection activeCell="L17" sqref="L17"/>
    </sheetView>
  </sheetViews>
  <sheetFormatPr defaultColWidth="8.00390625" defaultRowHeight="14.25"/>
  <cols>
    <col min="1" max="2" width="10.875" style="14" customWidth="1"/>
    <col min="3" max="3" width="12.25390625" style="14" customWidth="1"/>
    <col min="4" max="5" width="10.875" style="14" customWidth="1"/>
    <col min="6" max="6" width="7.625" style="14" customWidth="1"/>
    <col min="7" max="7" width="6.875" style="14" customWidth="1"/>
    <col min="8" max="16384" width="8.00390625" style="14" customWidth="1"/>
  </cols>
  <sheetData>
    <row r="1" s="1" customFormat="1" ht="18.75"/>
    <row r="2" spans="1:12" s="1" customFormat="1" ht="18.75" customHeight="1">
      <c r="A2" s="265" t="s">
        <v>368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="1" customFormat="1" ht="18.75"/>
    <row r="4" spans="11:12" s="1" customFormat="1" ht="21.75" customHeight="1">
      <c r="K4" s="147" t="s">
        <v>30</v>
      </c>
      <c r="L4" s="147"/>
    </row>
    <row r="5" spans="1:12" s="1" customFormat="1" ht="27" customHeight="1">
      <c r="A5" s="266" t="s">
        <v>17</v>
      </c>
      <c r="B5" s="266"/>
      <c r="C5" s="266"/>
      <c r="D5" s="266"/>
      <c r="E5" s="266"/>
      <c r="F5" s="266" t="s">
        <v>21</v>
      </c>
      <c r="G5" s="266"/>
      <c r="H5" s="266" t="s">
        <v>22</v>
      </c>
      <c r="I5" s="266"/>
      <c r="J5" s="266"/>
      <c r="K5" s="266"/>
      <c r="L5" s="266"/>
    </row>
    <row r="6" spans="1:12" s="1" customFormat="1" ht="18.75" customHeight="1">
      <c r="A6" s="266">
        <v>1</v>
      </c>
      <c r="B6" s="266"/>
      <c r="C6" s="266"/>
      <c r="D6" s="266"/>
      <c r="E6" s="266"/>
      <c r="F6" s="266">
        <v>2</v>
      </c>
      <c r="G6" s="266"/>
      <c r="H6" s="266">
        <v>3</v>
      </c>
      <c r="I6" s="266"/>
      <c r="J6" s="266"/>
      <c r="K6" s="266"/>
      <c r="L6" s="266"/>
    </row>
    <row r="7" spans="1:12" s="1" customFormat="1" ht="18.75" customHeight="1">
      <c r="A7" s="267" t="s">
        <v>31</v>
      </c>
      <c r="B7" s="267"/>
      <c r="C7" s="267"/>
      <c r="D7" s="267"/>
      <c r="E7" s="267"/>
      <c r="F7" s="268" t="s">
        <v>24</v>
      </c>
      <c r="G7" s="268"/>
      <c r="H7" s="191"/>
      <c r="I7" s="191"/>
      <c r="J7" s="191"/>
      <c r="K7" s="191"/>
      <c r="L7" s="191"/>
    </row>
    <row r="8" spans="1:12" s="1" customFormat="1" ht="76.5" customHeight="1">
      <c r="A8" s="267" t="s">
        <v>32</v>
      </c>
      <c r="B8" s="267"/>
      <c r="C8" s="267"/>
      <c r="D8" s="267"/>
      <c r="E8" s="267"/>
      <c r="F8" s="268" t="s">
        <v>26</v>
      </c>
      <c r="G8" s="268"/>
      <c r="H8" s="191"/>
      <c r="I8" s="191"/>
      <c r="J8" s="191"/>
      <c r="K8" s="191"/>
      <c r="L8" s="191"/>
    </row>
    <row r="9" spans="1:12" s="1" customFormat="1" ht="42.75" customHeight="1">
      <c r="A9" s="267" t="s">
        <v>33</v>
      </c>
      <c r="B9" s="267"/>
      <c r="C9" s="267"/>
      <c r="D9" s="267"/>
      <c r="E9" s="267"/>
      <c r="F9" s="268" t="s">
        <v>28</v>
      </c>
      <c r="G9" s="268"/>
      <c r="H9" s="191"/>
      <c r="I9" s="191"/>
      <c r="J9" s="191"/>
      <c r="K9" s="191"/>
      <c r="L9" s="191"/>
    </row>
    <row r="10" spans="1:12" s="1" customFormat="1" ht="18.75" customHeight="1">
      <c r="A10" s="267" t="s">
        <v>23</v>
      </c>
      <c r="B10" s="267"/>
      <c r="C10" s="267"/>
      <c r="D10" s="267"/>
      <c r="E10" s="267"/>
      <c r="F10" s="268" t="s">
        <v>363</v>
      </c>
      <c r="G10" s="268"/>
      <c r="H10" s="191"/>
      <c r="I10" s="191"/>
      <c r="J10" s="191"/>
      <c r="K10" s="191"/>
      <c r="L10" s="191"/>
    </row>
    <row r="11" spans="1:12" s="1" customFormat="1" ht="18.75" customHeight="1">
      <c r="A11" s="267" t="s">
        <v>25</v>
      </c>
      <c r="B11" s="267"/>
      <c r="C11" s="267"/>
      <c r="D11" s="267"/>
      <c r="E11" s="267"/>
      <c r="F11" s="268" t="s">
        <v>364</v>
      </c>
      <c r="G11" s="268"/>
      <c r="H11" s="191"/>
      <c r="I11" s="191"/>
      <c r="J11" s="191"/>
      <c r="K11" s="191"/>
      <c r="L11" s="191"/>
    </row>
    <row r="12" spans="1:12" s="1" customFormat="1" ht="18.75" customHeight="1">
      <c r="A12" s="267" t="s">
        <v>27</v>
      </c>
      <c r="B12" s="267"/>
      <c r="C12" s="267"/>
      <c r="D12" s="267"/>
      <c r="E12" s="267"/>
      <c r="F12" s="268" t="s">
        <v>365</v>
      </c>
      <c r="G12" s="268"/>
      <c r="H12" s="191"/>
      <c r="I12" s="191"/>
      <c r="J12" s="191"/>
      <c r="K12" s="191"/>
      <c r="L12" s="191"/>
    </row>
    <row r="13" spans="1:12" s="1" customFormat="1" ht="18.75" customHeight="1">
      <c r="A13" s="267" t="s">
        <v>29</v>
      </c>
      <c r="B13" s="267"/>
      <c r="C13" s="267"/>
      <c r="D13" s="267"/>
      <c r="E13" s="267"/>
      <c r="F13" s="268" t="s">
        <v>366</v>
      </c>
      <c r="G13" s="268"/>
      <c r="H13" s="191"/>
      <c r="I13" s="191"/>
      <c r="J13" s="191"/>
      <c r="K13" s="191"/>
      <c r="L13" s="191"/>
    </row>
    <row r="14" spans="1:12" s="1" customFormat="1" ht="18.75" customHeight="1">
      <c r="A14" s="87"/>
      <c r="B14" s="87"/>
      <c r="C14" s="87"/>
      <c r="D14" s="87"/>
      <c r="E14" s="87"/>
      <c r="F14" s="88"/>
      <c r="G14" s="88"/>
      <c r="H14" s="70"/>
      <c r="I14" s="70"/>
      <c r="J14" s="70"/>
      <c r="K14" s="70"/>
      <c r="L14" s="70"/>
    </row>
    <row r="15" s="1" customFormat="1" ht="18.75"/>
    <row r="16" spans="1:8" s="1" customFormat="1" ht="27" customHeight="1">
      <c r="A16" s="269" t="s">
        <v>431</v>
      </c>
      <c r="B16" s="269"/>
      <c r="C16" s="269"/>
      <c r="D16" s="146"/>
      <c r="E16" s="146"/>
      <c r="G16" s="89" t="s">
        <v>432</v>
      </c>
      <c r="H16" s="89"/>
    </row>
    <row r="17" spans="1:12" ht="18.75">
      <c r="A17" s="1"/>
      <c r="B17" s="1"/>
      <c r="C17" s="1"/>
      <c r="D17" s="1"/>
      <c r="E17" s="1"/>
      <c r="F17" s="270" t="s">
        <v>5</v>
      </c>
      <c r="G17" s="270"/>
      <c r="H17" s="270"/>
      <c r="I17" s="270"/>
      <c r="J17" s="1"/>
      <c r="K17" s="1"/>
      <c r="L17" s="1"/>
    </row>
    <row r="18" spans="1:12" ht="18.75">
      <c r="A18" s="1"/>
      <c r="B18" s="1"/>
      <c r="C18" s="1"/>
      <c r="D18" s="1" t="s">
        <v>3</v>
      </c>
      <c r="E18" s="1"/>
      <c r="F18" s="1"/>
      <c r="G18" s="1"/>
      <c r="H18" s="1"/>
      <c r="I18" s="1"/>
      <c r="J18" s="1"/>
      <c r="K18" s="1"/>
      <c r="L18" s="1"/>
    </row>
    <row r="19" spans="1:12" ht="18.75">
      <c r="A19" s="269" t="s">
        <v>34</v>
      </c>
      <c r="B19" s="269"/>
      <c r="C19" s="269"/>
      <c r="D19" s="146"/>
      <c r="E19" s="146"/>
      <c r="F19" s="1"/>
      <c r="G19" s="89" t="s">
        <v>35</v>
      </c>
      <c r="H19" s="89"/>
      <c r="I19" s="1"/>
      <c r="J19" s="1"/>
      <c r="K19" s="1"/>
      <c r="L19" s="1"/>
    </row>
    <row r="20" spans="1:12" ht="18.75">
      <c r="A20" s="1"/>
      <c r="B20" s="1"/>
      <c r="C20" s="1"/>
      <c r="D20" s="1"/>
      <c r="E20" s="1"/>
      <c r="F20" s="270" t="s">
        <v>5</v>
      </c>
      <c r="G20" s="270"/>
      <c r="H20" s="270"/>
      <c r="I20" s="270"/>
      <c r="J20" s="1"/>
      <c r="K20" s="1"/>
      <c r="L20" s="1"/>
    </row>
    <row r="21" spans="1:12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269" t="s">
        <v>36</v>
      </c>
      <c r="B22" s="269"/>
      <c r="C22" s="269"/>
      <c r="D22" s="146"/>
      <c r="E22" s="146"/>
      <c r="F22" s="1"/>
      <c r="G22" s="89" t="s">
        <v>35</v>
      </c>
      <c r="H22" s="89"/>
      <c r="I22" s="1"/>
      <c r="J22" s="1"/>
      <c r="K22" s="1"/>
      <c r="L22" s="1"/>
    </row>
    <row r="23" spans="1:12" ht="18.75">
      <c r="A23" s="1"/>
      <c r="B23" s="1"/>
      <c r="C23" s="1"/>
      <c r="D23" s="1"/>
      <c r="E23" s="1"/>
      <c r="F23" s="270" t="s">
        <v>5</v>
      </c>
      <c r="G23" s="270"/>
      <c r="H23" s="270"/>
      <c r="I23" s="270"/>
      <c r="J23" s="1"/>
      <c r="K23" s="1"/>
      <c r="L23" s="1"/>
    </row>
    <row r="24" spans="1:12" ht="18.75">
      <c r="A24" s="269" t="s">
        <v>37</v>
      </c>
      <c r="B24" s="269"/>
      <c r="C24" s="90"/>
      <c r="D24" s="82" t="s">
        <v>367</v>
      </c>
      <c r="E24" s="1"/>
      <c r="F24" s="1"/>
      <c r="G24" s="1"/>
      <c r="H24" s="1"/>
      <c r="I24" s="1"/>
      <c r="J24" s="1"/>
      <c r="K24" s="1"/>
      <c r="L24" s="1"/>
    </row>
    <row r="25" spans="1:12" ht="18.75">
      <c r="A25" s="1" t="s">
        <v>38</v>
      </c>
      <c r="B25" s="89" t="s">
        <v>39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sheetProtection/>
  <mergeCells count="39">
    <mergeCell ref="F11:G11"/>
    <mergeCell ref="H11:L11"/>
    <mergeCell ref="A12:E12"/>
    <mergeCell ref="F12:G12"/>
    <mergeCell ref="H12:L12"/>
    <mergeCell ref="A13:E13"/>
    <mergeCell ref="F13:G13"/>
    <mergeCell ref="H13:L13"/>
    <mergeCell ref="A24:B24"/>
    <mergeCell ref="A19:C19"/>
    <mergeCell ref="D19:E19"/>
    <mergeCell ref="F20:I20"/>
    <mergeCell ref="A22:C22"/>
    <mergeCell ref="D22:E22"/>
    <mergeCell ref="F23:I23"/>
    <mergeCell ref="A9:E9"/>
    <mergeCell ref="F9:G9"/>
    <mergeCell ref="H9:L9"/>
    <mergeCell ref="A16:C16"/>
    <mergeCell ref="D16:E16"/>
    <mergeCell ref="F17:I17"/>
    <mergeCell ref="A10:E10"/>
    <mergeCell ref="F10:G10"/>
    <mergeCell ref="H10:L10"/>
    <mergeCell ref="A11:E11"/>
    <mergeCell ref="A7:E7"/>
    <mergeCell ref="F7:G7"/>
    <mergeCell ref="H7:L7"/>
    <mergeCell ref="A8:E8"/>
    <mergeCell ref="F8:G8"/>
    <mergeCell ref="H8:L8"/>
    <mergeCell ref="A2:L2"/>
    <mergeCell ref="K4:L4"/>
    <mergeCell ref="A5:E5"/>
    <mergeCell ref="F5:G5"/>
    <mergeCell ref="H5:L5"/>
    <mergeCell ref="A6:E6"/>
    <mergeCell ref="F6:G6"/>
    <mergeCell ref="H6:L6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6">
      <selection activeCell="I24" sqref="I24"/>
    </sheetView>
  </sheetViews>
  <sheetFormatPr defaultColWidth="8.00390625" defaultRowHeight="15" customHeight="1"/>
  <cols>
    <col min="1" max="8" width="8.00390625" style="14" customWidth="1"/>
    <col min="9" max="9" width="23.00390625" style="14" customWidth="1"/>
    <col min="10" max="10" width="0.12890625" style="14" customWidth="1"/>
    <col min="11" max="11" width="8.125" style="14" customWidth="1"/>
    <col min="12" max="16384" width="8.00390625" style="14" customWidth="1"/>
  </cols>
  <sheetData>
    <row r="1" spans="1:11" ht="89.25" customHeight="1">
      <c r="A1" s="160" t="s">
        <v>434</v>
      </c>
      <c r="B1" s="160"/>
      <c r="C1" s="160"/>
      <c r="D1" s="160"/>
      <c r="E1" s="160"/>
      <c r="F1" s="160"/>
      <c r="G1" s="160"/>
      <c r="H1" s="160"/>
      <c r="I1" s="160"/>
      <c r="J1" s="93"/>
      <c r="K1" s="93"/>
    </row>
    <row r="2" spans="1:11" ht="409.5" customHeight="1">
      <c r="A2" s="155" t="s">
        <v>435</v>
      </c>
      <c r="B2" s="155"/>
      <c r="C2" s="155"/>
      <c r="D2" s="155"/>
      <c r="E2" s="155"/>
      <c r="F2" s="155"/>
      <c r="G2" s="155"/>
      <c r="H2" s="155"/>
      <c r="I2" s="155"/>
      <c r="J2" s="93"/>
      <c r="K2" s="93"/>
    </row>
    <row r="3" spans="1:11" ht="12.75" customHeight="1">
      <c r="A3" s="155"/>
      <c r="B3" s="155"/>
      <c r="C3" s="155"/>
      <c r="D3" s="155"/>
      <c r="E3" s="155"/>
      <c r="F3" s="155"/>
      <c r="G3" s="155"/>
      <c r="H3" s="155"/>
      <c r="I3" s="155"/>
      <c r="J3" s="93"/>
      <c r="K3" s="93"/>
    </row>
    <row r="4" spans="1:11" ht="90.75" customHeight="1">
      <c r="A4" s="155"/>
      <c r="B4" s="155"/>
      <c r="C4" s="155"/>
      <c r="D4" s="155"/>
      <c r="E4" s="155"/>
      <c r="F4" s="155"/>
      <c r="G4" s="155"/>
      <c r="H4" s="155"/>
      <c r="I4" s="155"/>
      <c r="J4" s="93"/>
      <c r="K4" s="93"/>
    </row>
    <row r="5" spans="1:11" ht="162.75" customHeight="1">
      <c r="A5" s="155" t="s">
        <v>437</v>
      </c>
      <c r="B5" s="155"/>
      <c r="C5" s="155"/>
      <c r="D5" s="155"/>
      <c r="E5" s="155"/>
      <c r="F5" s="155"/>
      <c r="G5" s="155"/>
      <c r="H5" s="155"/>
      <c r="I5" s="155"/>
      <c r="J5" s="93"/>
      <c r="K5" s="93"/>
    </row>
    <row r="6" spans="1:11" ht="44.25" customHeight="1">
      <c r="A6" s="155" t="s">
        <v>441</v>
      </c>
      <c r="B6" s="155"/>
      <c r="C6" s="155"/>
      <c r="D6" s="155"/>
      <c r="E6" s="155"/>
      <c r="F6" s="155"/>
      <c r="G6" s="155"/>
      <c r="H6" s="155"/>
      <c r="I6" s="155"/>
      <c r="J6" s="93"/>
      <c r="K6" s="93"/>
    </row>
    <row r="7" spans="1:11" ht="29.25" customHeight="1">
      <c r="A7" s="60" t="s">
        <v>438</v>
      </c>
      <c r="B7" s="157" t="s">
        <v>439</v>
      </c>
      <c r="C7" s="157"/>
      <c r="D7" s="157"/>
      <c r="E7" s="157"/>
      <c r="F7" s="157" t="s">
        <v>442</v>
      </c>
      <c r="G7" s="157"/>
      <c r="H7" s="157" t="s">
        <v>440</v>
      </c>
      <c r="I7" s="157"/>
      <c r="J7" s="93"/>
      <c r="K7" s="93"/>
    </row>
    <row r="8" spans="1:11" ht="51.75" customHeight="1">
      <c r="A8" s="60">
        <v>1</v>
      </c>
      <c r="B8" s="157" t="s">
        <v>443</v>
      </c>
      <c r="C8" s="157"/>
      <c r="D8" s="157"/>
      <c r="E8" s="157"/>
      <c r="F8" s="157">
        <v>8000</v>
      </c>
      <c r="G8" s="157"/>
      <c r="H8" s="155" t="s">
        <v>447</v>
      </c>
      <c r="I8" s="155"/>
      <c r="J8" s="93"/>
      <c r="K8" s="93"/>
    </row>
    <row r="9" spans="1:11" ht="46.5" customHeight="1">
      <c r="A9" s="60">
        <v>2</v>
      </c>
      <c r="B9" s="157" t="s">
        <v>444</v>
      </c>
      <c r="C9" s="157"/>
      <c r="D9" s="157"/>
      <c r="E9" s="157"/>
      <c r="F9" s="157">
        <v>3500</v>
      </c>
      <c r="G9" s="157"/>
      <c r="H9" s="155" t="s">
        <v>447</v>
      </c>
      <c r="I9" s="155"/>
      <c r="J9" s="93"/>
      <c r="K9" s="93"/>
    </row>
    <row r="10" spans="1:11" ht="47.25" customHeight="1">
      <c r="A10" s="60">
        <v>3</v>
      </c>
      <c r="B10" s="157" t="s">
        <v>445</v>
      </c>
      <c r="C10" s="157"/>
      <c r="D10" s="157"/>
      <c r="E10" s="157"/>
      <c r="F10" s="157">
        <v>3000</v>
      </c>
      <c r="G10" s="157"/>
      <c r="H10" s="155" t="s">
        <v>447</v>
      </c>
      <c r="I10" s="155"/>
      <c r="J10" s="93"/>
      <c r="K10" s="93"/>
    </row>
    <row r="11" spans="1:11" ht="48" customHeight="1">
      <c r="A11" s="60">
        <v>4</v>
      </c>
      <c r="B11" s="157" t="s">
        <v>446</v>
      </c>
      <c r="C11" s="157"/>
      <c r="D11" s="157"/>
      <c r="E11" s="157"/>
      <c r="F11" s="157">
        <v>1200</v>
      </c>
      <c r="G11" s="157"/>
      <c r="H11" s="155" t="s">
        <v>447</v>
      </c>
      <c r="I11" s="155"/>
      <c r="J11" s="93"/>
      <c r="K11" s="93"/>
    </row>
    <row r="12" spans="1:11" ht="30" customHeight="1">
      <c r="A12" s="158" t="s">
        <v>448</v>
      </c>
      <c r="B12" s="158"/>
      <c r="C12" s="158"/>
      <c r="D12" s="158"/>
      <c r="E12" s="158"/>
      <c r="F12" s="158"/>
      <c r="G12" s="158"/>
      <c r="H12" s="158"/>
      <c r="I12" s="158"/>
      <c r="J12" s="93"/>
      <c r="K12" s="93"/>
    </row>
    <row r="13" spans="1:11" ht="409.5" customHeight="1">
      <c r="A13" s="125" t="s">
        <v>449</v>
      </c>
      <c r="B13" s="125"/>
      <c r="C13" s="125"/>
      <c r="D13" s="125"/>
      <c r="E13" s="125"/>
      <c r="F13" s="125"/>
      <c r="G13" s="125"/>
      <c r="H13" s="125"/>
      <c r="I13" s="125"/>
      <c r="J13" s="93"/>
      <c r="K13" s="93"/>
    </row>
    <row r="14" spans="1:11" ht="81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93"/>
      <c r="K14" s="93"/>
    </row>
    <row r="15" spans="1:13" ht="340.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93"/>
      <c r="K15" s="93"/>
      <c r="M15" s="100"/>
    </row>
    <row r="16" spans="1:11" ht="45.75" customHeight="1">
      <c r="A16" s="158" t="s">
        <v>355</v>
      </c>
      <c r="B16" s="158"/>
      <c r="C16" s="158"/>
      <c r="D16" s="158"/>
      <c r="E16" s="158"/>
      <c r="F16" s="158"/>
      <c r="G16" s="158"/>
      <c r="H16" s="158"/>
      <c r="I16" s="97">
        <f>I18</f>
        <v>23772474.78</v>
      </c>
      <c r="J16" s="97"/>
      <c r="K16" s="97"/>
    </row>
    <row r="17" spans="1:11" ht="19.5" customHeight="1">
      <c r="A17" s="91" t="s">
        <v>436</v>
      </c>
      <c r="B17" s="91"/>
      <c r="C17" s="91"/>
      <c r="D17" s="91"/>
      <c r="E17" s="91"/>
      <c r="F17" s="91"/>
      <c r="G17" s="91"/>
      <c r="H17" s="91"/>
      <c r="I17" s="92"/>
      <c r="J17" s="92"/>
      <c r="K17" s="92"/>
    </row>
    <row r="18" spans="1:11" ht="36" customHeight="1">
      <c r="A18" s="159" t="s">
        <v>356</v>
      </c>
      <c r="B18" s="159"/>
      <c r="C18" s="159"/>
      <c r="D18" s="159"/>
      <c r="E18" s="159"/>
      <c r="F18" s="159"/>
      <c r="G18" s="159"/>
      <c r="H18" s="159"/>
      <c r="I18" s="96">
        <v>23772474.78</v>
      </c>
      <c r="J18" s="96"/>
      <c r="K18" s="96"/>
    </row>
    <row r="19" spans="1:11" ht="34.5" customHeight="1">
      <c r="A19" s="159" t="s">
        <v>357</v>
      </c>
      <c r="B19" s="159"/>
      <c r="C19" s="159"/>
      <c r="D19" s="159"/>
      <c r="E19" s="159"/>
      <c r="F19" s="159"/>
      <c r="G19" s="159"/>
      <c r="H19" s="159"/>
      <c r="I19" s="99" t="s">
        <v>362</v>
      </c>
      <c r="J19" s="99"/>
      <c r="K19" s="99"/>
    </row>
    <row r="20" spans="1:11" ht="34.5" customHeight="1">
      <c r="A20" s="159" t="s">
        <v>358</v>
      </c>
      <c r="B20" s="159"/>
      <c r="C20" s="159"/>
      <c r="D20" s="159"/>
      <c r="E20" s="159"/>
      <c r="F20" s="159"/>
      <c r="G20" s="159"/>
      <c r="H20" s="159"/>
      <c r="I20" s="98" t="s">
        <v>362</v>
      </c>
      <c r="J20" s="98"/>
      <c r="K20" s="98"/>
    </row>
    <row r="21" spans="1:11" ht="1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ht="33.75" customHeight="1">
      <c r="A22" s="158" t="s">
        <v>430</v>
      </c>
      <c r="B22" s="158"/>
      <c r="C22" s="158"/>
      <c r="D22" s="158"/>
      <c r="E22" s="158"/>
      <c r="F22" s="158"/>
      <c r="G22" s="158"/>
      <c r="H22" s="158"/>
      <c r="I22" s="97">
        <v>11277602.34</v>
      </c>
      <c r="J22" s="97"/>
      <c r="K22" s="97"/>
    </row>
    <row r="23" spans="1:11" ht="31.5" customHeight="1">
      <c r="A23" s="159" t="s">
        <v>359</v>
      </c>
      <c r="B23" s="159"/>
      <c r="C23" s="159"/>
      <c r="D23" s="159"/>
      <c r="E23" s="159"/>
      <c r="F23" s="159"/>
      <c r="G23" s="159"/>
      <c r="H23" s="159"/>
      <c r="I23" s="96">
        <v>4453839.93</v>
      </c>
      <c r="J23" s="95"/>
      <c r="K23" s="95"/>
    </row>
    <row r="24" spans="1:11" ht="15" customHeight="1">
      <c r="A24" s="15"/>
      <c r="B24" s="15"/>
      <c r="C24" s="15"/>
      <c r="D24" s="15"/>
      <c r="E24" s="15"/>
      <c r="F24" s="15"/>
      <c r="G24" s="15"/>
      <c r="H24" s="15"/>
      <c r="I24" s="91"/>
      <c r="J24" s="91"/>
      <c r="K24" s="91"/>
    </row>
    <row r="25" spans="1:11" ht="39.75" customHeight="1">
      <c r="A25" s="156" t="s">
        <v>360</v>
      </c>
      <c r="B25" s="156"/>
      <c r="C25" s="156"/>
      <c r="D25" s="156"/>
      <c r="E25" s="156"/>
      <c r="F25" s="156"/>
      <c r="G25" s="156"/>
      <c r="H25" s="156"/>
      <c r="I25" s="156"/>
      <c r="J25" s="94"/>
      <c r="K25" s="94"/>
    </row>
    <row r="26" spans="1:11" ht="42.75" customHeight="1">
      <c r="A26" s="156" t="s">
        <v>361</v>
      </c>
      <c r="B26" s="156"/>
      <c r="C26" s="156"/>
      <c r="D26" s="156"/>
      <c r="E26" s="156"/>
      <c r="F26" s="156"/>
      <c r="G26" s="156"/>
      <c r="H26" s="156"/>
      <c r="I26" s="156"/>
      <c r="J26" s="94"/>
      <c r="K26" s="94"/>
    </row>
  </sheetData>
  <sheetProtection/>
  <mergeCells count="29">
    <mergeCell ref="A1:I1"/>
    <mergeCell ref="A22:H22"/>
    <mergeCell ref="A23:H23"/>
    <mergeCell ref="A13:I15"/>
    <mergeCell ref="A16:H16"/>
    <mergeCell ref="A18:H18"/>
    <mergeCell ref="A19:H19"/>
    <mergeCell ref="H8:I8"/>
    <mergeCell ref="H9:I9"/>
    <mergeCell ref="H10:I10"/>
    <mergeCell ref="H11:I11"/>
    <mergeCell ref="A12:I12"/>
    <mergeCell ref="A20:H20"/>
    <mergeCell ref="B10:E10"/>
    <mergeCell ref="B11:E11"/>
    <mergeCell ref="F8:G8"/>
    <mergeCell ref="F9:G9"/>
    <mergeCell ref="F10:G10"/>
    <mergeCell ref="F11:G11"/>
    <mergeCell ref="A2:I4"/>
    <mergeCell ref="A5:I5"/>
    <mergeCell ref="A26:I26"/>
    <mergeCell ref="A25:I25"/>
    <mergeCell ref="B7:E7"/>
    <mergeCell ref="F7:G7"/>
    <mergeCell ref="H7:I7"/>
    <mergeCell ref="A6:I6"/>
    <mergeCell ref="B8:E8"/>
    <mergeCell ref="B9:E9"/>
  </mergeCells>
  <printOptions/>
  <pageMargins left="0.5118110236220472" right="0.31496062992125984" top="0.5511811023622047" bottom="0.3937007874015748" header="0.31496062992125984" footer="0.31496062992125984"/>
  <pageSetup fitToHeight="0" fitToWidth="0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4">
      <selection activeCell="L13" sqref="L13"/>
    </sheetView>
  </sheetViews>
  <sheetFormatPr defaultColWidth="8.25390625" defaultRowHeight="14.25"/>
  <cols>
    <col min="1" max="4" width="8.25390625" style="1" customWidth="1"/>
    <col min="5" max="5" width="16.125" style="1" customWidth="1"/>
    <col min="6" max="10" width="8.25390625" style="1" customWidth="1"/>
    <col min="11" max="11" width="6.375" style="1" customWidth="1"/>
    <col min="12" max="16384" width="8.25390625" style="1" customWidth="1"/>
  </cols>
  <sheetData>
    <row r="1" spans="1:11" ht="24.75" customHeight="1">
      <c r="A1" s="15"/>
      <c r="B1" s="15"/>
      <c r="C1" s="15"/>
      <c r="D1" s="15"/>
      <c r="E1" s="15"/>
      <c r="F1" s="15"/>
      <c r="G1" s="15"/>
      <c r="H1" s="15"/>
      <c r="I1" s="15"/>
      <c r="J1" s="172" t="s">
        <v>428</v>
      </c>
      <c r="K1" s="172"/>
    </row>
    <row r="2" spans="1:11" ht="18.75">
      <c r="A2" s="169" t="s">
        <v>427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6.75" customHeight="1">
      <c r="A4" s="170" t="s">
        <v>17</v>
      </c>
      <c r="B4" s="170"/>
      <c r="C4" s="170"/>
      <c r="D4" s="170"/>
      <c r="E4" s="170"/>
      <c r="F4" s="170"/>
      <c r="G4" s="170"/>
      <c r="H4" s="171" t="s">
        <v>369</v>
      </c>
      <c r="I4" s="171"/>
      <c r="J4" s="171"/>
      <c r="K4" s="171"/>
    </row>
    <row r="5" spans="1:11" ht="44.25" customHeight="1">
      <c r="A5" s="168" t="s">
        <v>370</v>
      </c>
      <c r="B5" s="168"/>
      <c r="C5" s="168"/>
      <c r="D5" s="168"/>
      <c r="E5" s="168"/>
      <c r="F5" s="168"/>
      <c r="G5" s="168"/>
      <c r="H5" s="173">
        <v>34970327.12</v>
      </c>
      <c r="I5" s="173"/>
      <c r="J5" s="173"/>
      <c r="K5" s="173"/>
    </row>
    <row r="6" spans="1:11" ht="18.75">
      <c r="A6" s="163" t="s">
        <v>371</v>
      </c>
      <c r="B6" s="163"/>
      <c r="C6" s="163"/>
      <c r="D6" s="163"/>
      <c r="E6" s="163"/>
      <c r="F6" s="163"/>
      <c r="G6" s="163"/>
      <c r="H6" s="164"/>
      <c r="I6" s="164"/>
      <c r="J6" s="164"/>
      <c r="K6" s="164"/>
    </row>
    <row r="7" spans="1:11" ht="45" customHeight="1">
      <c r="A7" s="163" t="s">
        <v>372</v>
      </c>
      <c r="B7" s="163"/>
      <c r="C7" s="163"/>
      <c r="D7" s="163"/>
      <c r="E7" s="163"/>
      <c r="F7" s="163"/>
      <c r="G7" s="163"/>
      <c r="H7" s="167">
        <v>23772474.78</v>
      </c>
      <c r="I7" s="167"/>
      <c r="J7" s="167"/>
      <c r="K7" s="167"/>
    </row>
    <row r="8" spans="1:11" ht="23.25" customHeight="1">
      <c r="A8" s="163" t="s">
        <v>20</v>
      </c>
      <c r="B8" s="163"/>
      <c r="C8" s="163"/>
      <c r="D8" s="163"/>
      <c r="E8" s="163"/>
      <c r="F8" s="163"/>
      <c r="G8" s="163"/>
      <c r="H8" s="164"/>
      <c r="I8" s="164"/>
      <c r="J8" s="164"/>
      <c r="K8" s="164"/>
    </row>
    <row r="9" spans="1:11" ht="37.5" customHeight="1">
      <c r="A9" s="163" t="s">
        <v>373</v>
      </c>
      <c r="B9" s="163"/>
      <c r="C9" s="163"/>
      <c r="D9" s="163"/>
      <c r="E9" s="163"/>
      <c r="F9" s="163"/>
      <c r="G9" s="163"/>
      <c r="H9" s="167">
        <v>23772474.78</v>
      </c>
      <c r="I9" s="167"/>
      <c r="J9" s="167"/>
      <c r="K9" s="167"/>
    </row>
    <row r="10" spans="1:11" ht="41.25" customHeight="1">
      <c r="A10" s="163" t="s">
        <v>374</v>
      </c>
      <c r="B10" s="163"/>
      <c r="C10" s="163"/>
      <c r="D10" s="163"/>
      <c r="E10" s="163"/>
      <c r="F10" s="163"/>
      <c r="G10" s="163"/>
      <c r="H10" s="164"/>
      <c r="I10" s="164"/>
      <c r="J10" s="164"/>
      <c r="K10" s="164"/>
    </row>
    <row r="11" spans="1:11" ht="49.5" customHeight="1">
      <c r="A11" s="163" t="s">
        <v>375</v>
      </c>
      <c r="B11" s="163"/>
      <c r="C11" s="163"/>
      <c r="D11" s="163"/>
      <c r="E11" s="163"/>
      <c r="F11" s="163"/>
      <c r="G11" s="163"/>
      <c r="H11" s="164"/>
      <c r="I11" s="164"/>
      <c r="J11" s="164"/>
      <c r="K11" s="164"/>
    </row>
    <row r="12" spans="1:11" ht="25.5" customHeight="1">
      <c r="A12" s="163" t="s">
        <v>376</v>
      </c>
      <c r="B12" s="163"/>
      <c r="C12" s="163"/>
      <c r="D12" s="163"/>
      <c r="E12" s="163"/>
      <c r="F12" s="163"/>
      <c r="G12" s="163"/>
      <c r="H12" s="167">
        <v>4804370.75</v>
      </c>
      <c r="I12" s="167"/>
      <c r="J12" s="167"/>
      <c r="K12" s="167"/>
    </row>
    <row r="13" spans="1:11" ht="33.75" customHeight="1">
      <c r="A13" s="163" t="s">
        <v>377</v>
      </c>
      <c r="B13" s="163"/>
      <c r="C13" s="163"/>
      <c r="D13" s="163"/>
      <c r="E13" s="163"/>
      <c r="F13" s="163"/>
      <c r="G13" s="163"/>
      <c r="H13" s="167">
        <v>11277602.34</v>
      </c>
      <c r="I13" s="167"/>
      <c r="J13" s="167"/>
      <c r="K13" s="167"/>
    </row>
    <row r="14" spans="1:11" ht="18.75">
      <c r="A14" s="163" t="s">
        <v>20</v>
      </c>
      <c r="B14" s="163"/>
      <c r="C14" s="163"/>
      <c r="D14" s="163"/>
      <c r="E14" s="163"/>
      <c r="F14" s="163"/>
      <c r="G14" s="163"/>
      <c r="H14" s="164"/>
      <c r="I14" s="164"/>
      <c r="J14" s="164"/>
      <c r="K14" s="164"/>
    </row>
    <row r="15" spans="1:11" ht="18.75">
      <c r="A15" s="163" t="s">
        <v>378</v>
      </c>
      <c r="B15" s="163"/>
      <c r="C15" s="163"/>
      <c r="D15" s="163"/>
      <c r="E15" s="163"/>
      <c r="F15" s="163"/>
      <c r="G15" s="163"/>
      <c r="H15" s="167">
        <v>4453839.93</v>
      </c>
      <c r="I15" s="167"/>
      <c r="J15" s="167"/>
      <c r="K15" s="167"/>
    </row>
    <row r="16" spans="1:11" ht="18.75">
      <c r="A16" s="163" t="s">
        <v>379</v>
      </c>
      <c r="B16" s="163"/>
      <c r="C16" s="163"/>
      <c r="D16" s="163"/>
      <c r="E16" s="163"/>
      <c r="F16" s="163"/>
      <c r="G16" s="163"/>
      <c r="H16" s="167">
        <v>1233083.71</v>
      </c>
      <c r="I16" s="167"/>
      <c r="J16" s="167"/>
      <c r="K16" s="167"/>
    </row>
    <row r="17" spans="1:11" ht="18.75">
      <c r="A17" s="168" t="s">
        <v>380</v>
      </c>
      <c r="B17" s="168"/>
      <c r="C17" s="168"/>
      <c r="D17" s="168"/>
      <c r="E17" s="168"/>
      <c r="F17" s="168"/>
      <c r="G17" s="168"/>
      <c r="H17" s="164"/>
      <c r="I17" s="164"/>
      <c r="J17" s="164"/>
      <c r="K17" s="164"/>
    </row>
    <row r="18" spans="1:11" ht="30" customHeight="1">
      <c r="A18" s="163" t="s">
        <v>381</v>
      </c>
      <c r="B18" s="163"/>
      <c r="C18" s="163"/>
      <c r="D18" s="163"/>
      <c r="E18" s="163"/>
      <c r="F18" s="163"/>
      <c r="G18" s="163"/>
      <c r="H18" s="164"/>
      <c r="I18" s="164"/>
      <c r="J18" s="164"/>
      <c r="K18" s="164"/>
    </row>
    <row r="19" spans="1:11" ht="46.5" customHeight="1">
      <c r="A19" s="163" t="s">
        <v>382</v>
      </c>
      <c r="B19" s="163"/>
      <c r="C19" s="163"/>
      <c r="D19" s="163"/>
      <c r="E19" s="163"/>
      <c r="F19" s="163"/>
      <c r="G19" s="163"/>
      <c r="H19" s="164"/>
      <c r="I19" s="164"/>
      <c r="J19" s="164"/>
      <c r="K19" s="164"/>
    </row>
    <row r="20" spans="1:11" ht="53.25" customHeight="1">
      <c r="A20" s="163" t="s">
        <v>383</v>
      </c>
      <c r="B20" s="163"/>
      <c r="C20" s="163"/>
      <c r="D20" s="163"/>
      <c r="E20" s="163"/>
      <c r="F20" s="163"/>
      <c r="G20" s="163"/>
      <c r="H20" s="164"/>
      <c r="I20" s="164"/>
      <c r="J20" s="164"/>
      <c r="K20" s="164"/>
    </row>
    <row r="21" spans="1:11" ht="35.25" customHeight="1">
      <c r="A21" s="163" t="s">
        <v>20</v>
      </c>
      <c r="B21" s="163"/>
      <c r="C21" s="163"/>
      <c r="D21" s="163"/>
      <c r="E21" s="163"/>
      <c r="F21" s="163"/>
      <c r="G21" s="163"/>
      <c r="H21" s="164"/>
      <c r="I21" s="164"/>
      <c r="J21" s="164"/>
      <c r="K21" s="164"/>
    </row>
    <row r="22" spans="1:11" ht="27" customHeight="1">
      <c r="A22" s="163" t="s">
        <v>384</v>
      </c>
      <c r="B22" s="163"/>
      <c r="C22" s="163"/>
      <c r="D22" s="163"/>
      <c r="E22" s="163"/>
      <c r="F22" s="163"/>
      <c r="G22" s="163"/>
      <c r="H22" s="164"/>
      <c r="I22" s="164"/>
      <c r="J22" s="164"/>
      <c r="K22" s="164"/>
    </row>
    <row r="23" spans="1:11" ht="18.75">
      <c r="A23" s="163" t="s">
        <v>385</v>
      </c>
      <c r="B23" s="163"/>
      <c r="C23" s="163"/>
      <c r="D23" s="163"/>
      <c r="E23" s="163"/>
      <c r="F23" s="163"/>
      <c r="G23" s="163"/>
      <c r="H23" s="164"/>
      <c r="I23" s="164"/>
      <c r="J23" s="164"/>
      <c r="K23" s="164"/>
    </row>
    <row r="24" spans="1:11" ht="32.25" customHeight="1">
      <c r="A24" s="163" t="s">
        <v>386</v>
      </c>
      <c r="B24" s="163"/>
      <c r="C24" s="163"/>
      <c r="D24" s="163"/>
      <c r="E24" s="163"/>
      <c r="F24" s="163"/>
      <c r="G24" s="163"/>
      <c r="H24" s="164"/>
      <c r="I24" s="164"/>
      <c r="J24" s="164"/>
      <c r="K24" s="164"/>
    </row>
    <row r="25" spans="1:11" ht="18.75">
      <c r="A25" s="163" t="s">
        <v>387</v>
      </c>
      <c r="B25" s="163"/>
      <c r="C25" s="163"/>
      <c r="D25" s="163"/>
      <c r="E25" s="163"/>
      <c r="F25" s="163"/>
      <c r="G25" s="163"/>
      <c r="H25" s="164"/>
      <c r="I25" s="164"/>
      <c r="J25" s="164"/>
      <c r="K25" s="164"/>
    </row>
    <row r="26" spans="1:11" ht="18.75">
      <c r="A26" s="163" t="s">
        <v>388</v>
      </c>
      <c r="B26" s="163"/>
      <c r="C26" s="163"/>
      <c r="D26" s="163"/>
      <c r="E26" s="163"/>
      <c r="F26" s="163"/>
      <c r="G26" s="163"/>
      <c r="H26" s="164"/>
      <c r="I26" s="164"/>
      <c r="J26" s="164"/>
      <c r="K26" s="164"/>
    </row>
    <row r="27" spans="1:11" ht="18.75">
      <c r="A27" s="163" t="s">
        <v>389</v>
      </c>
      <c r="B27" s="163"/>
      <c r="C27" s="163"/>
      <c r="D27" s="163"/>
      <c r="E27" s="163"/>
      <c r="F27" s="163"/>
      <c r="G27" s="163"/>
      <c r="H27" s="164"/>
      <c r="I27" s="164"/>
      <c r="J27" s="164"/>
      <c r="K27" s="164"/>
    </row>
    <row r="28" spans="1:11" ht="18.75">
      <c r="A28" s="163" t="s">
        <v>390</v>
      </c>
      <c r="B28" s="163"/>
      <c r="C28" s="163"/>
      <c r="D28" s="163"/>
      <c r="E28" s="163"/>
      <c r="F28" s="163"/>
      <c r="G28" s="163"/>
      <c r="H28" s="164"/>
      <c r="I28" s="164"/>
      <c r="J28" s="164"/>
      <c r="K28" s="164"/>
    </row>
    <row r="29" spans="1:11" ht="18.75">
      <c r="A29" s="163" t="s">
        <v>391</v>
      </c>
      <c r="B29" s="163"/>
      <c r="C29" s="163"/>
      <c r="D29" s="163"/>
      <c r="E29" s="163"/>
      <c r="F29" s="163"/>
      <c r="G29" s="163"/>
      <c r="H29" s="164"/>
      <c r="I29" s="164"/>
      <c r="J29" s="164"/>
      <c r="K29" s="164"/>
    </row>
    <row r="30" spans="1:11" ht="52.5" customHeight="1">
      <c r="A30" s="166" t="s">
        <v>392</v>
      </c>
      <c r="B30" s="166"/>
      <c r="C30" s="166"/>
      <c r="D30" s="166"/>
      <c r="E30" s="166"/>
      <c r="F30" s="166"/>
      <c r="G30" s="166"/>
      <c r="H30" s="164"/>
      <c r="I30" s="164"/>
      <c r="J30" s="164"/>
      <c r="K30" s="164"/>
    </row>
    <row r="31" spans="1:11" ht="24.75" customHeight="1">
      <c r="A31" s="163" t="s">
        <v>20</v>
      </c>
      <c r="B31" s="163"/>
      <c r="C31" s="163"/>
      <c r="D31" s="163"/>
      <c r="E31" s="163"/>
      <c r="F31" s="163"/>
      <c r="G31" s="163"/>
      <c r="H31" s="164"/>
      <c r="I31" s="164"/>
      <c r="J31" s="164"/>
      <c r="K31" s="164"/>
    </row>
    <row r="32" spans="1:11" ht="18.75">
      <c r="A32" s="163" t="s">
        <v>393</v>
      </c>
      <c r="B32" s="163"/>
      <c r="C32" s="163"/>
      <c r="D32" s="163"/>
      <c r="E32" s="163"/>
      <c r="F32" s="163"/>
      <c r="G32" s="163"/>
      <c r="H32" s="164"/>
      <c r="I32" s="164"/>
      <c r="J32" s="164"/>
      <c r="K32" s="164"/>
    </row>
    <row r="33" spans="1:11" ht="18.75">
      <c r="A33" s="163" t="s">
        <v>394</v>
      </c>
      <c r="B33" s="163"/>
      <c r="C33" s="163"/>
      <c r="D33" s="163"/>
      <c r="E33" s="163"/>
      <c r="F33" s="163"/>
      <c r="G33" s="163"/>
      <c r="H33" s="164"/>
      <c r="I33" s="164"/>
      <c r="J33" s="164"/>
      <c r="K33" s="164"/>
    </row>
    <row r="34" spans="1:11" ht="18.75">
      <c r="A34" s="163" t="s">
        <v>395</v>
      </c>
      <c r="B34" s="163"/>
      <c r="C34" s="163"/>
      <c r="D34" s="163"/>
      <c r="E34" s="163"/>
      <c r="F34" s="163"/>
      <c r="G34" s="163"/>
      <c r="H34" s="164"/>
      <c r="I34" s="164"/>
      <c r="J34" s="164"/>
      <c r="K34" s="164"/>
    </row>
    <row r="35" spans="1:11" ht="18.75">
      <c r="A35" s="163" t="s">
        <v>396</v>
      </c>
      <c r="B35" s="163"/>
      <c r="C35" s="163"/>
      <c r="D35" s="163"/>
      <c r="E35" s="163"/>
      <c r="F35" s="163"/>
      <c r="G35" s="163"/>
      <c r="H35" s="164"/>
      <c r="I35" s="164"/>
      <c r="J35" s="164"/>
      <c r="K35" s="164"/>
    </row>
    <row r="36" spans="1:11" ht="18.75">
      <c r="A36" s="163" t="s">
        <v>397</v>
      </c>
      <c r="B36" s="163"/>
      <c r="C36" s="163"/>
      <c r="D36" s="163"/>
      <c r="E36" s="163"/>
      <c r="F36" s="163"/>
      <c r="G36" s="163"/>
      <c r="H36" s="164"/>
      <c r="I36" s="164"/>
      <c r="J36" s="164"/>
      <c r="K36" s="164"/>
    </row>
    <row r="37" spans="1:11" ht="18.75">
      <c r="A37" s="163" t="s">
        <v>398</v>
      </c>
      <c r="B37" s="163"/>
      <c r="C37" s="163"/>
      <c r="D37" s="163"/>
      <c r="E37" s="163"/>
      <c r="F37" s="163"/>
      <c r="G37" s="163"/>
      <c r="H37" s="164"/>
      <c r="I37" s="164"/>
      <c r="J37" s="164"/>
      <c r="K37" s="164"/>
    </row>
    <row r="38" spans="1:11" ht="18.75">
      <c r="A38" s="163" t="s">
        <v>399</v>
      </c>
      <c r="B38" s="163"/>
      <c r="C38" s="163"/>
      <c r="D38" s="163"/>
      <c r="E38" s="163"/>
      <c r="F38" s="163"/>
      <c r="G38" s="163"/>
      <c r="H38" s="164"/>
      <c r="I38" s="164"/>
      <c r="J38" s="164"/>
      <c r="K38" s="164"/>
    </row>
    <row r="39" spans="1:11" ht="18.75">
      <c r="A39" s="163" t="s">
        <v>400</v>
      </c>
      <c r="B39" s="163"/>
      <c r="C39" s="163"/>
      <c r="D39" s="163"/>
      <c r="E39" s="163"/>
      <c r="F39" s="163"/>
      <c r="G39" s="163"/>
      <c r="H39" s="164"/>
      <c r="I39" s="164"/>
      <c r="J39" s="164"/>
      <c r="K39" s="164"/>
    </row>
    <row r="40" spans="1:11" ht="18.75">
      <c r="A40" s="165" t="s">
        <v>401</v>
      </c>
      <c r="B40" s="165"/>
      <c r="C40" s="165"/>
      <c r="D40" s="165"/>
      <c r="E40" s="165"/>
      <c r="F40" s="165"/>
      <c r="G40" s="165"/>
      <c r="H40" s="164"/>
      <c r="I40" s="164"/>
      <c r="J40" s="164"/>
      <c r="K40" s="164"/>
    </row>
    <row r="41" spans="1:11" ht="18" customHeight="1">
      <c r="A41" s="161" t="s">
        <v>381</v>
      </c>
      <c r="B41" s="161"/>
      <c r="C41" s="161"/>
      <c r="D41" s="161"/>
      <c r="E41" s="161"/>
      <c r="F41" s="161"/>
      <c r="G41" s="161"/>
      <c r="H41" s="164"/>
      <c r="I41" s="164"/>
      <c r="J41" s="164"/>
      <c r="K41" s="164"/>
    </row>
    <row r="42" spans="1:11" ht="18.75">
      <c r="A42" s="161" t="s">
        <v>402</v>
      </c>
      <c r="B42" s="161"/>
      <c r="C42" s="161"/>
      <c r="D42" s="161"/>
      <c r="E42" s="161"/>
      <c r="F42" s="161"/>
      <c r="G42" s="161"/>
      <c r="H42" s="164"/>
      <c r="I42" s="164"/>
      <c r="J42" s="164"/>
      <c r="K42" s="164"/>
    </row>
    <row r="43" spans="1:11" ht="49.5" customHeight="1">
      <c r="A43" s="161" t="s">
        <v>403</v>
      </c>
      <c r="B43" s="161"/>
      <c r="C43" s="161"/>
      <c r="D43" s="161"/>
      <c r="E43" s="161"/>
      <c r="F43" s="161"/>
      <c r="G43" s="161"/>
      <c r="H43" s="164"/>
      <c r="I43" s="164"/>
      <c r="J43" s="164"/>
      <c r="K43" s="164"/>
    </row>
    <row r="44" spans="1:11" ht="18.75">
      <c r="A44" s="163" t="s">
        <v>20</v>
      </c>
      <c r="B44" s="163"/>
      <c r="C44" s="163"/>
      <c r="D44" s="163"/>
      <c r="E44" s="163"/>
      <c r="F44" s="163"/>
      <c r="G44" s="163"/>
      <c r="H44" s="164"/>
      <c r="I44" s="164"/>
      <c r="J44" s="164"/>
      <c r="K44" s="164"/>
    </row>
    <row r="45" spans="1:11" ht="18.75">
      <c r="A45" s="161" t="s">
        <v>404</v>
      </c>
      <c r="B45" s="161"/>
      <c r="C45" s="161"/>
      <c r="D45" s="161"/>
      <c r="E45" s="161"/>
      <c r="F45" s="161"/>
      <c r="G45" s="161"/>
      <c r="H45" s="164"/>
      <c r="I45" s="164"/>
      <c r="J45" s="164"/>
      <c r="K45" s="164"/>
    </row>
    <row r="46" spans="1:11" ht="18.75">
      <c r="A46" s="161" t="s">
        <v>405</v>
      </c>
      <c r="B46" s="161"/>
      <c r="C46" s="161"/>
      <c r="D46" s="161"/>
      <c r="E46" s="161"/>
      <c r="F46" s="161"/>
      <c r="G46" s="161"/>
      <c r="H46" s="164"/>
      <c r="I46" s="164"/>
      <c r="J46" s="164"/>
      <c r="K46" s="164"/>
    </row>
    <row r="47" spans="1:11" ht="18.75">
      <c r="A47" s="161" t="s">
        <v>406</v>
      </c>
      <c r="B47" s="161"/>
      <c r="C47" s="161"/>
      <c r="D47" s="161"/>
      <c r="E47" s="161"/>
      <c r="F47" s="161"/>
      <c r="G47" s="161"/>
      <c r="H47" s="164"/>
      <c r="I47" s="164"/>
      <c r="J47" s="164"/>
      <c r="K47" s="164"/>
    </row>
    <row r="48" spans="1:11" ht="18.75">
      <c r="A48" s="163" t="s">
        <v>407</v>
      </c>
      <c r="B48" s="163"/>
      <c r="C48" s="163"/>
      <c r="D48" s="163"/>
      <c r="E48" s="163"/>
      <c r="F48" s="163"/>
      <c r="G48" s="163"/>
      <c r="H48" s="164"/>
      <c r="I48" s="164"/>
      <c r="J48" s="164"/>
      <c r="K48" s="164"/>
    </row>
    <row r="49" spans="1:11" ht="18.75">
      <c r="A49" s="163" t="s">
        <v>408</v>
      </c>
      <c r="B49" s="163"/>
      <c r="C49" s="163"/>
      <c r="D49" s="163"/>
      <c r="E49" s="163"/>
      <c r="F49" s="163"/>
      <c r="G49" s="163"/>
      <c r="H49" s="164"/>
      <c r="I49" s="164"/>
      <c r="J49" s="164"/>
      <c r="K49" s="164"/>
    </row>
    <row r="50" spans="1:11" ht="18.75">
      <c r="A50" s="163" t="s">
        <v>409</v>
      </c>
      <c r="B50" s="163"/>
      <c r="C50" s="163"/>
      <c r="D50" s="163"/>
      <c r="E50" s="163"/>
      <c r="F50" s="163"/>
      <c r="G50" s="163"/>
      <c r="H50" s="164"/>
      <c r="I50" s="164"/>
      <c r="J50" s="164"/>
      <c r="K50" s="164"/>
    </row>
    <row r="51" spans="1:11" ht="18.75">
      <c r="A51" s="163" t="s">
        <v>410</v>
      </c>
      <c r="B51" s="163"/>
      <c r="C51" s="163"/>
      <c r="D51" s="163"/>
      <c r="E51" s="163"/>
      <c r="F51" s="163"/>
      <c r="G51" s="163"/>
      <c r="H51" s="164"/>
      <c r="I51" s="164"/>
      <c r="J51" s="164"/>
      <c r="K51" s="164"/>
    </row>
    <row r="52" spans="1:11" ht="18.75">
      <c r="A52" s="163" t="s">
        <v>411</v>
      </c>
      <c r="B52" s="163"/>
      <c r="C52" s="163"/>
      <c r="D52" s="163"/>
      <c r="E52" s="163"/>
      <c r="F52" s="163"/>
      <c r="G52" s="163"/>
      <c r="H52" s="164"/>
      <c r="I52" s="164"/>
      <c r="J52" s="164"/>
      <c r="K52" s="164"/>
    </row>
    <row r="53" spans="1:11" ht="18.75">
      <c r="A53" s="163" t="s">
        <v>412</v>
      </c>
      <c r="B53" s="163"/>
      <c r="C53" s="163"/>
      <c r="D53" s="163"/>
      <c r="E53" s="163"/>
      <c r="F53" s="163"/>
      <c r="G53" s="163"/>
      <c r="H53" s="164"/>
      <c r="I53" s="164"/>
      <c r="J53" s="164"/>
      <c r="K53" s="164"/>
    </row>
    <row r="54" spans="1:11" ht="21" customHeight="1">
      <c r="A54" s="161" t="s">
        <v>413</v>
      </c>
      <c r="B54" s="161"/>
      <c r="C54" s="161"/>
      <c r="D54" s="161"/>
      <c r="E54" s="161"/>
      <c r="F54" s="161"/>
      <c r="G54" s="161"/>
      <c r="H54" s="164"/>
      <c r="I54" s="164"/>
      <c r="J54" s="164"/>
      <c r="K54" s="164"/>
    </row>
    <row r="55" spans="1:11" ht="18.75">
      <c r="A55" s="161" t="s">
        <v>414</v>
      </c>
      <c r="B55" s="161"/>
      <c r="C55" s="161"/>
      <c r="D55" s="161"/>
      <c r="E55" s="161"/>
      <c r="F55" s="161"/>
      <c r="G55" s="161"/>
      <c r="H55" s="164"/>
      <c r="I55" s="164"/>
      <c r="J55" s="164"/>
      <c r="K55" s="164"/>
    </row>
    <row r="56" spans="1:11" ht="49.5" customHeight="1">
      <c r="A56" s="161" t="s">
        <v>415</v>
      </c>
      <c r="B56" s="161"/>
      <c r="C56" s="161"/>
      <c r="D56" s="161"/>
      <c r="E56" s="161"/>
      <c r="F56" s="161"/>
      <c r="G56" s="161"/>
      <c r="H56" s="164"/>
      <c r="I56" s="164"/>
      <c r="J56" s="164"/>
      <c r="K56" s="164"/>
    </row>
    <row r="57" spans="1:11" ht="18.75">
      <c r="A57" s="163" t="s">
        <v>20</v>
      </c>
      <c r="B57" s="163"/>
      <c r="C57" s="163"/>
      <c r="D57" s="163"/>
      <c r="E57" s="163"/>
      <c r="F57" s="163"/>
      <c r="G57" s="163"/>
      <c r="H57" s="164"/>
      <c r="I57" s="164"/>
      <c r="J57" s="164"/>
      <c r="K57" s="164"/>
    </row>
    <row r="58" spans="1:11" ht="18.75">
      <c r="A58" s="161" t="s">
        <v>416</v>
      </c>
      <c r="B58" s="161"/>
      <c r="C58" s="161"/>
      <c r="D58" s="161"/>
      <c r="E58" s="161"/>
      <c r="F58" s="161"/>
      <c r="G58" s="161"/>
      <c r="H58" s="164"/>
      <c r="I58" s="164"/>
      <c r="J58" s="164"/>
      <c r="K58" s="164"/>
    </row>
    <row r="59" spans="1:11" ht="18.75">
      <c r="A59" s="161" t="s">
        <v>417</v>
      </c>
      <c r="B59" s="161"/>
      <c r="C59" s="161"/>
      <c r="D59" s="161"/>
      <c r="E59" s="161"/>
      <c r="F59" s="161"/>
      <c r="G59" s="161"/>
      <c r="H59" s="164"/>
      <c r="I59" s="164"/>
      <c r="J59" s="164"/>
      <c r="K59" s="164"/>
    </row>
    <row r="60" spans="1:11" ht="18.75">
      <c r="A60" s="161" t="s">
        <v>418</v>
      </c>
      <c r="B60" s="161"/>
      <c r="C60" s="161"/>
      <c r="D60" s="161"/>
      <c r="E60" s="161"/>
      <c r="F60" s="161"/>
      <c r="G60" s="161"/>
      <c r="H60" s="164"/>
      <c r="I60" s="164"/>
      <c r="J60" s="164"/>
      <c r="K60" s="164"/>
    </row>
    <row r="61" spans="1:11" ht="18.75">
      <c r="A61" s="163" t="s">
        <v>419</v>
      </c>
      <c r="B61" s="163"/>
      <c r="C61" s="163"/>
      <c r="D61" s="163"/>
      <c r="E61" s="163"/>
      <c r="F61" s="163"/>
      <c r="G61" s="163"/>
      <c r="H61" s="164"/>
      <c r="I61" s="164"/>
      <c r="J61" s="164"/>
      <c r="K61" s="164"/>
    </row>
    <row r="62" spans="1:11" ht="18.75">
      <c r="A62" s="163" t="s">
        <v>420</v>
      </c>
      <c r="B62" s="163"/>
      <c r="C62" s="163"/>
      <c r="D62" s="163"/>
      <c r="E62" s="163"/>
      <c r="F62" s="163"/>
      <c r="G62" s="163"/>
      <c r="H62" s="164"/>
      <c r="I62" s="164"/>
      <c r="J62" s="164"/>
      <c r="K62" s="164"/>
    </row>
    <row r="63" spans="1:11" ht="18.75">
      <c r="A63" s="163" t="s">
        <v>421</v>
      </c>
      <c r="B63" s="163"/>
      <c r="C63" s="163"/>
      <c r="D63" s="163"/>
      <c r="E63" s="163"/>
      <c r="F63" s="163"/>
      <c r="G63" s="163"/>
      <c r="H63" s="164"/>
      <c r="I63" s="164"/>
      <c r="J63" s="164"/>
      <c r="K63" s="164"/>
    </row>
    <row r="64" spans="1:11" ht="18.75">
      <c r="A64" s="163" t="s">
        <v>422</v>
      </c>
      <c r="B64" s="163"/>
      <c r="C64" s="163"/>
      <c r="D64" s="163"/>
      <c r="E64" s="163"/>
      <c r="F64" s="163"/>
      <c r="G64" s="163"/>
      <c r="H64" s="164"/>
      <c r="I64" s="164"/>
      <c r="J64" s="164"/>
      <c r="K64" s="164"/>
    </row>
    <row r="65" spans="1:11" ht="18.75">
      <c r="A65" s="163" t="s">
        <v>423</v>
      </c>
      <c r="B65" s="163"/>
      <c r="C65" s="163"/>
      <c r="D65" s="163"/>
      <c r="E65" s="163"/>
      <c r="F65" s="163"/>
      <c r="G65" s="163"/>
      <c r="H65" s="164"/>
      <c r="I65" s="164"/>
      <c r="J65" s="164"/>
      <c r="K65" s="164"/>
    </row>
    <row r="66" spans="1:11" ht="18.75">
      <c r="A66" s="163" t="s">
        <v>424</v>
      </c>
      <c r="B66" s="163"/>
      <c r="C66" s="163"/>
      <c r="D66" s="163"/>
      <c r="E66" s="163"/>
      <c r="F66" s="163"/>
      <c r="G66" s="163"/>
      <c r="H66" s="164"/>
      <c r="I66" s="164"/>
      <c r="J66" s="164"/>
      <c r="K66" s="164"/>
    </row>
    <row r="67" spans="1:11" ht="21.75" customHeight="1">
      <c r="A67" s="161" t="s">
        <v>425</v>
      </c>
      <c r="B67" s="161"/>
      <c r="C67" s="161"/>
      <c r="D67" s="161"/>
      <c r="E67" s="161"/>
      <c r="F67" s="161"/>
      <c r="G67" s="161"/>
      <c r="H67" s="164"/>
      <c r="I67" s="164"/>
      <c r="J67" s="164"/>
      <c r="K67" s="164"/>
    </row>
    <row r="68" spans="1:11" ht="18.75">
      <c r="A68" s="161" t="s">
        <v>426</v>
      </c>
      <c r="B68" s="161"/>
      <c r="C68" s="161"/>
      <c r="D68" s="161"/>
      <c r="E68" s="161"/>
      <c r="F68" s="161"/>
      <c r="G68" s="161"/>
      <c r="H68" s="162"/>
      <c r="I68" s="162"/>
      <c r="J68" s="162"/>
      <c r="K68" s="162"/>
    </row>
  </sheetData>
  <sheetProtection/>
  <mergeCells count="132">
    <mergeCell ref="A2:K2"/>
    <mergeCell ref="A4:G4"/>
    <mergeCell ref="H4:K4"/>
    <mergeCell ref="J1:K1"/>
    <mergeCell ref="A5:G5"/>
    <mergeCell ref="H5:K5"/>
    <mergeCell ref="A6:G6"/>
    <mergeCell ref="H6:K6"/>
    <mergeCell ref="A7:G7"/>
    <mergeCell ref="H7:K7"/>
    <mergeCell ref="A8:G8"/>
    <mergeCell ref="H8:K8"/>
    <mergeCell ref="A9:G9"/>
    <mergeCell ref="H9:K9"/>
    <mergeCell ref="A10:G10"/>
    <mergeCell ref="H10:K10"/>
    <mergeCell ref="A11:G11"/>
    <mergeCell ref="H11:K11"/>
    <mergeCell ref="A12:G12"/>
    <mergeCell ref="H12:K12"/>
    <mergeCell ref="A13:G13"/>
    <mergeCell ref="H13:K13"/>
    <mergeCell ref="A14:G14"/>
    <mergeCell ref="H14:K14"/>
    <mergeCell ref="A15:G15"/>
    <mergeCell ref="H15:K15"/>
    <mergeCell ref="A16:G16"/>
    <mergeCell ref="H16:K16"/>
    <mergeCell ref="A17:G17"/>
    <mergeCell ref="H17:K17"/>
    <mergeCell ref="A18:G18"/>
    <mergeCell ref="H18:K18"/>
    <mergeCell ref="A19:G19"/>
    <mergeCell ref="H19:K19"/>
    <mergeCell ref="A20:G20"/>
    <mergeCell ref="H20:K20"/>
    <mergeCell ref="A21:G21"/>
    <mergeCell ref="H21:K21"/>
    <mergeCell ref="A22:G22"/>
    <mergeCell ref="H22:K22"/>
    <mergeCell ref="A23:G23"/>
    <mergeCell ref="H23:K23"/>
    <mergeCell ref="A24:G24"/>
    <mergeCell ref="H24:K24"/>
    <mergeCell ref="A25:G25"/>
    <mergeCell ref="H25:K25"/>
    <mergeCell ref="A26:G26"/>
    <mergeCell ref="H26:K26"/>
    <mergeCell ref="A27:G27"/>
    <mergeCell ref="H27:K27"/>
    <mergeCell ref="A28:G28"/>
    <mergeCell ref="H28:K28"/>
    <mergeCell ref="A29:G29"/>
    <mergeCell ref="H29:K29"/>
    <mergeCell ref="A30:G30"/>
    <mergeCell ref="H30:K30"/>
    <mergeCell ref="A31:G31"/>
    <mergeCell ref="H31:K31"/>
    <mergeCell ref="A32:G32"/>
    <mergeCell ref="H32:K32"/>
    <mergeCell ref="A33:G33"/>
    <mergeCell ref="H33:K33"/>
    <mergeCell ref="A34:G34"/>
    <mergeCell ref="H34:K34"/>
    <mergeCell ref="A35:G35"/>
    <mergeCell ref="H35:K35"/>
    <mergeCell ref="A36:G36"/>
    <mergeCell ref="H36:K36"/>
    <mergeCell ref="A37:G37"/>
    <mergeCell ref="H37:K37"/>
    <mergeCell ref="A38:G38"/>
    <mergeCell ref="H38:K38"/>
    <mergeCell ref="A45:G45"/>
    <mergeCell ref="H45:K45"/>
    <mergeCell ref="A39:G39"/>
    <mergeCell ref="H39:K39"/>
    <mergeCell ref="A40:G40"/>
    <mergeCell ref="H40:K40"/>
    <mergeCell ref="A41:G41"/>
    <mergeCell ref="H41:K41"/>
    <mergeCell ref="A42:G42"/>
    <mergeCell ref="H42:K42"/>
    <mergeCell ref="A43:G43"/>
    <mergeCell ref="H43:K43"/>
    <mergeCell ref="A44:G44"/>
    <mergeCell ref="H44:K44"/>
    <mergeCell ref="A46:G46"/>
    <mergeCell ref="H46:K46"/>
    <mergeCell ref="A47:G47"/>
    <mergeCell ref="H47:K47"/>
    <mergeCell ref="A49:G49"/>
    <mergeCell ref="H49:K49"/>
    <mergeCell ref="A48:G48"/>
    <mergeCell ref="H48:K48"/>
    <mergeCell ref="A50:G50"/>
    <mergeCell ref="H50:K50"/>
    <mergeCell ref="A52:G52"/>
    <mergeCell ref="H52:K52"/>
    <mergeCell ref="A51:G51"/>
    <mergeCell ref="H51:K51"/>
    <mergeCell ref="A53:G53"/>
    <mergeCell ref="H53:K53"/>
    <mergeCell ref="A55:G55"/>
    <mergeCell ref="H55:K55"/>
    <mergeCell ref="A54:G54"/>
    <mergeCell ref="H54:K54"/>
    <mergeCell ref="A56:G56"/>
    <mergeCell ref="H56:K56"/>
    <mergeCell ref="A58:G58"/>
    <mergeCell ref="H58:K58"/>
    <mergeCell ref="A57:G57"/>
    <mergeCell ref="H57:K57"/>
    <mergeCell ref="A59:G59"/>
    <mergeCell ref="H59:K59"/>
    <mergeCell ref="A61:G61"/>
    <mergeCell ref="H61:K61"/>
    <mergeCell ref="A60:G60"/>
    <mergeCell ref="H60:K60"/>
    <mergeCell ref="A62:G62"/>
    <mergeCell ref="H62:K62"/>
    <mergeCell ref="A64:G64"/>
    <mergeCell ref="H64:K64"/>
    <mergeCell ref="A63:G63"/>
    <mergeCell ref="H63:K63"/>
    <mergeCell ref="A68:G68"/>
    <mergeCell ref="H68:K68"/>
    <mergeCell ref="A65:G65"/>
    <mergeCell ref="H65:K65"/>
    <mergeCell ref="A66:G66"/>
    <mergeCell ref="H66:K66"/>
    <mergeCell ref="A67:G67"/>
    <mergeCell ref="H67:K67"/>
  </mergeCells>
  <printOptions/>
  <pageMargins left="0.7874015748031497" right="0.3937007874015748" top="0.3937007874015748" bottom="0.3937007874015748" header="0" footer="0"/>
  <pageSetup fitToHeight="3" fitToWidth="1" horizontalDpi="600" verticalDpi="600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3"/>
  <sheetViews>
    <sheetView tabSelected="1" zoomScale="68" zoomScaleNormal="68" zoomScalePageLayoutView="0" workbookViewId="0" topLeftCell="A112">
      <selection activeCell="G24" sqref="G24"/>
    </sheetView>
  </sheetViews>
  <sheetFormatPr defaultColWidth="0.875" defaultRowHeight="14.25"/>
  <cols>
    <col min="1" max="1" width="40.875" style="15" customWidth="1"/>
    <col min="2" max="2" width="8.00390625" style="15" customWidth="1"/>
    <col min="3" max="4" width="7.875" style="15" customWidth="1"/>
    <col min="5" max="5" width="19.875" style="16" customWidth="1"/>
    <col min="6" max="6" width="13.50390625" style="16" customWidth="1"/>
    <col min="7" max="7" width="16.50390625" style="15" customWidth="1"/>
    <col min="8" max="9" width="17.125" style="15" customWidth="1"/>
    <col min="10" max="10" width="17.375" style="15" customWidth="1"/>
    <col min="11" max="11" width="17.50390625" style="15" customWidth="1"/>
    <col min="12" max="12" width="17.125" style="15" customWidth="1"/>
    <col min="13" max="13" width="14.625" style="15" customWidth="1"/>
    <col min="14" max="14" width="11.50390625" style="15" customWidth="1"/>
    <col min="15" max="16384" width="0.875" style="15" customWidth="1"/>
  </cols>
  <sheetData>
    <row r="1" ht="15.75" customHeight="1"/>
    <row r="2" spans="1:14" s="17" customFormat="1" ht="25.5" customHeight="1">
      <c r="A2" s="158" t="s">
        <v>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s="17" customFormat="1" ht="15.75" customHeight="1">
      <c r="A3" s="18"/>
      <c r="B3" s="18"/>
      <c r="C3" s="18"/>
      <c r="D3" s="18"/>
      <c r="E3" s="19"/>
      <c r="F3" s="19"/>
      <c r="G3" s="18"/>
      <c r="L3" s="174" t="s">
        <v>41</v>
      </c>
      <c r="M3" s="174"/>
      <c r="N3" s="174"/>
    </row>
    <row r="4" spans="1:14" s="22" customFormat="1" ht="63" customHeight="1">
      <c r="A4" s="175" t="s">
        <v>42</v>
      </c>
      <c r="B4" s="175" t="s">
        <v>21</v>
      </c>
      <c r="C4" s="176" t="s">
        <v>43</v>
      </c>
      <c r="D4" s="176"/>
      <c r="E4" s="177" t="s">
        <v>44</v>
      </c>
      <c r="F4" s="177" t="s">
        <v>45</v>
      </c>
      <c r="G4" s="176" t="s">
        <v>46</v>
      </c>
      <c r="H4" s="176"/>
      <c r="I4" s="176"/>
      <c r="J4" s="176"/>
      <c r="K4" s="176"/>
      <c r="L4" s="176"/>
      <c r="M4" s="176"/>
      <c r="N4" s="176"/>
    </row>
    <row r="5" spans="1:14" s="17" customFormat="1" ht="18" customHeight="1">
      <c r="A5" s="175"/>
      <c r="B5" s="175"/>
      <c r="C5" s="175" t="s">
        <v>47</v>
      </c>
      <c r="D5" s="175" t="s">
        <v>48</v>
      </c>
      <c r="E5" s="177"/>
      <c r="F5" s="177"/>
      <c r="G5" s="175" t="s">
        <v>49</v>
      </c>
      <c r="H5" s="181" t="s">
        <v>20</v>
      </c>
      <c r="I5" s="181"/>
      <c r="J5" s="181"/>
      <c r="K5" s="181"/>
      <c r="L5" s="181"/>
      <c r="M5" s="181"/>
      <c r="N5" s="181"/>
    </row>
    <row r="6" spans="1:14" s="17" customFormat="1" ht="69" customHeight="1">
      <c r="A6" s="175"/>
      <c r="B6" s="175"/>
      <c r="C6" s="175"/>
      <c r="D6" s="175"/>
      <c r="E6" s="177"/>
      <c r="F6" s="177"/>
      <c r="G6" s="175"/>
      <c r="H6" s="175" t="s">
        <v>50</v>
      </c>
      <c r="I6" s="175" t="s">
        <v>51</v>
      </c>
      <c r="J6" s="175" t="s">
        <v>52</v>
      </c>
      <c r="K6" s="175" t="s">
        <v>53</v>
      </c>
      <c r="L6" s="182" t="s">
        <v>54</v>
      </c>
      <c r="M6" s="182"/>
      <c r="N6" s="182"/>
    </row>
    <row r="7" spans="1:14" ht="15.75" customHeight="1">
      <c r="A7" s="175"/>
      <c r="B7" s="175"/>
      <c r="C7" s="175"/>
      <c r="D7" s="175"/>
      <c r="E7" s="177"/>
      <c r="F7" s="177"/>
      <c r="G7" s="175"/>
      <c r="H7" s="175"/>
      <c r="I7" s="175"/>
      <c r="J7" s="175"/>
      <c r="K7" s="175"/>
      <c r="L7" s="175" t="s">
        <v>19</v>
      </c>
      <c r="M7" s="175" t="s">
        <v>51</v>
      </c>
      <c r="N7" s="175" t="s">
        <v>55</v>
      </c>
    </row>
    <row r="8" spans="1:14" ht="88.5" customHeight="1">
      <c r="A8" s="175"/>
      <c r="B8" s="175"/>
      <c r="C8" s="175"/>
      <c r="D8" s="175"/>
      <c r="E8" s="177"/>
      <c r="F8" s="177"/>
      <c r="G8" s="175"/>
      <c r="H8" s="175"/>
      <c r="I8" s="175"/>
      <c r="J8" s="175"/>
      <c r="K8" s="175"/>
      <c r="L8" s="175"/>
      <c r="M8" s="175"/>
      <c r="N8" s="175"/>
    </row>
    <row r="9" spans="1:14" s="22" customFormat="1" ht="25.5" customHeight="1">
      <c r="A9" s="23">
        <v>1</v>
      </c>
      <c r="B9" s="23">
        <v>2</v>
      </c>
      <c r="C9" s="23">
        <v>3</v>
      </c>
      <c r="D9" s="23">
        <v>4</v>
      </c>
      <c r="E9" s="24" t="s">
        <v>56</v>
      </c>
      <c r="F9" s="24" t="s">
        <v>57</v>
      </c>
      <c r="G9" s="23">
        <v>5</v>
      </c>
      <c r="H9" s="23">
        <v>6</v>
      </c>
      <c r="I9" s="24" t="s">
        <v>58</v>
      </c>
      <c r="J9" s="23">
        <v>7</v>
      </c>
      <c r="K9" s="23">
        <v>8</v>
      </c>
      <c r="L9" s="23">
        <v>9</v>
      </c>
      <c r="M9" s="24" t="s">
        <v>59</v>
      </c>
      <c r="N9" s="25">
        <v>10</v>
      </c>
    </row>
    <row r="10" spans="1:14" s="22" customFormat="1" ht="25.5" customHeight="1">
      <c r="A10" s="178" t="s">
        <v>60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</row>
    <row r="11" spans="1:14" s="31" customFormat="1" ht="43.5" customHeight="1">
      <c r="A11" s="26" t="s">
        <v>61</v>
      </c>
      <c r="B11" s="27" t="s">
        <v>62</v>
      </c>
      <c r="C11" s="28" t="s">
        <v>63</v>
      </c>
      <c r="D11" s="28" t="s">
        <v>63</v>
      </c>
      <c r="E11" s="28" t="s">
        <v>63</v>
      </c>
      <c r="F11" s="28" t="s">
        <v>63</v>
      </c>
      <c r="G11" s="29">
        <f>H11+J11+K11+L11</f>
        <v>431.75</v>
      </c>
      <c r="H11" s="29">
        <f aca="true" t="shared" si="0" ref="H11:N11">H12</f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431.75</v>
      </c>
      <c r="M11" s="29">
        <f t="shared" si="0"/>
        <v>431.75</v>
      </c>
      <c r="N11" s="30">
        <f t="shared" si="0"/>
        <v>0</v>
      </c>
    </row>
    <row r="12" spans="1:14" s="31" customFormat="1" ht="36" customHeight="1">
      <c r="A12" s="26" t="s">
        <v>64</v>
      </c>
      <c r="B12" s="27" t="s">
        <v>62</v>
      </c>
      <c r="C12" s="28"/>
      <c r="D12" s="28" t="s">
        <v>65</v>
      </c>
      <c r="E12" s="28" t="s">
        <v>66</v>
      </c>
      <c r="F12" s="28"/>
      <c r="G12" s="29">
        <f>H12+J12+K12+L12</f>
        <v>431.75</v>
      </c>
      <c r="H12" s="29"/>
      <c r="I12" s="29"/>
      <c r="J12" s="29"/>
      <c r="K12" s="29"/>
      <c r="L12" s="29">
        <f>M12+N12</f>
        <v>431.75</v>
      </c>
      <c r="M12" s="29">
        <v>431.75</v>
      </c>
      <c r="N12" s="30"/>
    </row>
    <row r="13" spans="1:14" s="36" customFormat="1" ht="26.25" customHeight="1">
      <c r="A13" s="32" t="s">
        <v>67</v>
      </c>
      <c r="B13" s="33" t="s">
        <v>68</v>
      </c>
      <c r="C13" s="34" t="s">
        <v>63</v>
      </c>
      <c r="D13" s="34" t="s">
        <v>63</v>
      </c>
      <c r="E13" s="34" t="s">
        <v>63</v>
      </c>
      <c r="F13" s="34" t="s">
        <v>63</v>
      </c>
      <c r="G13" s="35">
        <f>H13+J13+K13+L13</f>
        <v>40015672.16</v>
      </c>
      <c r="H13" s="35">
        <f aca="true" t="shared" si="1" ref="H13:N13">H15+H19+H21</f>
        <v>30979055</v>
      </c>
      <c r="I13" s="35">
        <f t="shared" si="1"/>
        <v>30979055</v>
      </c>
      <c r="J13" s="35">
        <f t="shared" si="1"/>
        <v>3636617.16</v>
      </c>
      <c r="K13" s="35">
        <f t="shared" si="1"/>
        <v>0</v>
      </c>
      <c r="L13" s="35">
        <f t="shared" si="1"/>
        <v>5400000</v>
      </c>
      <c r="M13" s="35">
        <f t="shared" si="1"/>
        <v>5400000</v>
      </c>
      <c r="N13" s="35">
        <f t="shared" si="1"/>
        <v>0</v>
      </c>
    </row>
    <row r="14" spans="1:14" s="36" customFormat="1" ht="26.25" customHeight="1">
      <c r="A14" s="26" t="s">
        <v>20</v>
      </c>
      <c r="B14" s="28"/>
      <c r="C14" s="28" t="s">
        <v>63</v>
      </c>
      <c r="D14" s="28" t="s">
        <v>63</v>
      </c>
      <c r="E14" s="28" t="s">
        <v>63</v>
      </c>
      <c r="F14" s="28" t="s">
        <v>63</v>
      </c>
      <c r="G14" s="29" t="s">
        <v>63</v>
      </c>
      <c r="H14" s="29" t="s">
        <v>63</v>
      </c>
      <c r="I14" s="29" t="s">
        <v>63</v>
      </c>
      <c r="J14" s="29" t="s">
        <v>63</v>
      </c>
      <c r="K14" s="29" t="s">
        <v>63</v>
      </c>
      <c r="L14" s="29" t="s">
        <v>63</v>
      </c>
      <c r="M14" s="29" t="s">
        <v>63</v>
      </c>
      <c r="N14" s="30" t="s">
        <v>63</v>
      </c>
    </row>
    <row r="15" spans="1:14" s="38" customFormat="1" ht="26.25" customHeight="1">
      <c r="A15" s="32" t="s">
        <v>69</v>
      </c>
      <c r="B15" s="33" t="s">
        <v>70</v>
      </c>
      <c r="C15" s="33"/>
      <c r="D15" s="33" t="s">
        <v>71</v>
      </c>
      <c r="E15" s="34" t="s">
        <v>63</v>
      </c>
      <c r="F15" s="34" t="s">
        <v>63</v>
      </c>
      <c r="G15" s="35">
        <f aca="true" t="shared" si="2" ref="G15:G32">H15+J15+K15+L15</f>
        <v>30979055</v>
      </c>
      <c r="H15" s="35">
        <f aca="true" t="shared" si="3" ref="H15:N15">H16</f>
        <v>30979055</v>
      </c>
      <c r="I15" s="35">
        <f t="shared" si="3"/>
        <v>30979055</v>
      </c>
      <c r="J15" s="35">
        <f t="shared" si="3"/>
        <v>0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7">
        <f t="shared" si="3"/>
        <v>0</v>
      </c>
    </row>
    <row r="16" spans="1:14" s="39" customFormat="1" ht="26.25" customHeight="1">
      <c r="A16" s="32" t="s">
        <v>72</v>
      </c>
      <c r="B16" s="33" t="s">
        <v>73</v>
      </c>
      <c r="C16" s="33"/>
      <c r="D16" s="33" t="s">
        <v>71</v>
      </c>
      <c r="E16" s="34" t="s">
        <v>63</v>
      </c>
      <c r="F16" s="34" t="s">
        <v>63</v>
      </c>
      <c r="G16" s="35">
        <f t="shared" si="2"/>
        <v>30979055</v>
      </c>
      <c r="H16" s="37">
        <f aca="true" t="shared" si="4" ref="H16:N16">H17+H18</f>
        <v>30979055</v>
      </c>
      <c r="I16" s="37">
        <f t="shared" si="4"/>
        <v>30979055</v>
      </c>
      <c r="J16" s="37">
        <f t="shared" si="4"/>
        <v>0</v>
      </c>
      <c r="K16" s="37">
        <f t="shared" si="4"/>
        <v>0</v>
      </c>
      <c r="L16" s="37">
        <f t="shared" si="4"/>
        <v>0</v>
      </c>
      <c r="M16" s="37">
        <f t="shared" si="4"/>
        <v>0</v>
      </c>
      <c r="N16" s="37">
        <f t="shared" si="4"/>
        <v>0</v>
      </c>
    </row>
    <row r="17" spans="1:14" s="107" customFormat="1" ht="63" customHeight="1">
      <c r="A17" s="74" t="s">
        <v>74</v>
      </c>
      <c r="B17" s="75" t="s">
        <v>73</v>
      </c>
      <c r="C17" s="75"/>
      <c r="D17" s="75" t="s">
        <v>65</v>
      </c>
      <c r="E17" s="75" t="s">
        <v>75</v>
      </c>
      <c r="F17" s="75" t="s">
        <v>76</v>
      </c>
      <c r="G17" s="76">
        <f t="shared" si="2"/>
        <v>22867900</v>
      </c>
      <c r="H17" s="76">
        <f>I17</f>
        <v>22867900</v>
      </c>
      <c r="I17" s="76">
        <f>22867900</f>
        <v>22867900</v>
      </c>
      <c r="J17" s="76"/>
      <c r="K17" s="76"/>
      <c r="L17" s="76"/>
      <c r="M17" s="76"/>
      <c r="N17" s="77"/>
    </row>
    <row r="18" spans="1:14" s="107" customFormat="1" ht="52.5" customHeight="1">
      <c r="A18" s="74" t="s">
        <v>77</v>
      </c>
      <c r="B18" s="75" t="s">
        <v>73</v>
      </c>
      <c r="C18" s="75"/>
      <c r="D18" s="75" t="s">
        <v>65</v>
      </c>
      <c r="E18" s="75" t="s">
        <v>75</v>
      </c>
      <c r="F18" s="75" t="s">
        <v>78</v>
      </c>
      <c r="G18" s="76">
        <f t="shared" si="2"/>
        <v>8111155</v>
      </c>
      <c r="H18" s="76">
        <f>I18</f>
        <v>8111155</v>
      </c>
      <c r="I18" s="76">
        <f>7701155+410000</f>
        <v>8111155</v>
      </c>
      <c r="J18" s="76"/>
      <c r="K18" s="76"/>
      <c r="L18" s="76"/>
      <c r="M18" s="76"/>
      <c r="N18" s="77"/>
    </row>
    <row r="19" spans="1:14" s="113" customFormat="1" ht="99.75" customHeight="1">
      <c r="A19" s="108" t="s">
        <v>79</v>
      </c>
      <c r="B19" s="109" t="s">
        <v>73</v>
      </c>
      <c r="C19" s="110" t="s">
        <v>63</v>
      </c>
      <c r="D19" s="110" t="s">
        <v>63</v>
      </c>
      <c r="E19" s="109" t="s">
        <v>66</v>
      </c>
      <c r="F19" s="110" t="s">
        <v>63</v>
      </c>
      <c r="G19" s="111">
        <f t="shared" si="2"/>
        <v>5400000</v>
      </c>
      <c r="H19" s="111">
        <f aca="true" t="shared" si="5" ref="H19:N19">H20</f>
        <v>0</v>
      </c>
      <c r="I19" s="111">
        <f t="shared" si="5"/>
        <v>0</v>
      </c>
      <c r="J19" s="111">
        <f t="shared" si="5"/>
        <v>0</v>
      </c>
      <c r="K19" s="111">
        <f t="shared" si="5"/>
        <v>0</v>
      </c>
      <c r="L19" s="111">
        <f t="shared" si="5"/>
        <v>5400000</v>
      </c>
      <c r="M19" s="111">
        <f t="shared" si="5"/>
        <v>5400000</v>
      </c>
      <c r="N19" s="112">
        <f t="shared" si="5"/>
        <v>0</v>
      </c>
    </row>
    <row r="20" spans="1:14" s="107" customFormat="1" ht="30" customHeight="1">
      <c r="A20" s="120" t="s">
        <v>80</v>
      </c>
      <c r="B20" s="121" t="s">
        <v>73</v>
      </c>
      <c r="C20" s="121"/>
      <c r="D20" s="121" t="s">
        <v>65</v>
      </c>
      <c r="E20" s="121" t="s">
        <v>66</v>
      </c>
      <c r="F20" s="122" t="s">
        <v>63</v>
      </c>
      <c r="G20" s="123">
        <f t="shared" si="2"/>
        <v>5400000</v>
      </c>
      <c r="H20" s="123"/>
      <c r="I20" s="123"/>
      <c r="J20" s="123"/>
      <c r="K20" s="123"/>
      <c r="L20" s="123">
        <f>M20+N20</f>
        <v>5400000</v>
      </c>
      <c r="M20" s="123">
        <f>5500000-100000</f>
        <v>5400000</v>
      </c>
      <c r="N20" s="124"/>
    </row>
    <row r="21" spans="1:14" s="113" customFormat="1" ht="21" customHeight="1">
      <c r="A21" s="108" t="s">
        <v>81</v>
      </c>
      <c r="B21" s="109" t="s">
        <v>82</v>
      </c>
      <c r="C21" s="109"/>
      <c r="D21" s="109" t="s">
        <v>83</v>
      </c>
      <c r="E21" s="110" t="s">
        <v>63</v>
      </c>
      <c r="F21" s="110" t="s">
        <v>63</v>
      </c>
      <c r="G21" s="111">
        <f>H21+J21+K21+L21</f>
        <v>3636617.16</v>
      </c>
      <c r="H21" s="111">
        <f aca="true" t="shared" si="6" ref="H21:N21">SUM(H22:H26)</f>
        <v>0</v>
      </c>
      <c r="I21" s="111">
        <f t="shared" si="6"/>
        <v>0</v>
      </c>
      <c r="J21" s="111">
        <f>SUM(J22:J29)</f>
        <v>3636617.16</v>
      </c>
      <c r="K21" s="111">
        <f t="shared" si="6"/>
        <v>0</v>
      </c>
      <c r="L21" s="111">
        <f t="shared" si="6"/>
        <v>0</v>
      </c>
      <c r="M21" s="111">
        <f t="shared" si="6"/>
        <v>0</v>
      </c>
      <c r="N21" s="112">
        <f t="shared" si="6"/>
        <v>0</v>
      </c>
    </row>
    <row r="22" spans="1:14" s="107" customFormat="1" ht="61.5" customHeight="1">
      <c r="A22" s="74" t="s">
        <v>84</v>
      </c>
      <c r="B22" s="75" t="s">
        <v>85</v>
      </c>
      <c r="C22" s="75"/>
      <c r="D22" s="75" t="s">
        <v>86</v>
      </c>
      <c r="E22" s="78" t="s">
        <v>63</v>
      </c>
      <c r="F22" s="78" t="s">
        <v>87</v>
      </c>
      <c r="G22" s="76">
        <f t="shared" si="2"/>
        <v>1553700</v>
      </c>
      <c r="H22" s="76"/>
      <c r="I22" s="76"/>
      <c r="J22" s="76">
        <f>1150000+403700</f>
        <v>1553700</v>
      </c>
      <c r="K22" s="76"/>
      <c r="L22" s="76"/>
      <c r="M22" s="76"/>
      <c r="N22" s="77"/>
    </row>
    <row r="23" spans="1:14" s="107" customFormat="1" ht="63.75" customHeight="1">
      <c r="A23" s="74" t="s">
        <v>88</v>
      </c>
      <c r="B23" s="75" t="s">
        <v>85</v>
      </c>
      <c r="C23" s="75"/>
      <c r="D23" s="75" t="s">
        <v>86</v>
      </c>
      <c r="E23" s="78" t="s">
        <v>63</v>
      </c>
      <c r="F23" s="78" t="s">
        <v>89</v>
      </c>
      <c r="G23" s="76">
        <f t="shared" si="2"/>
        <v>1150000</v>
      </c>
      <c r="H23" s="76"/>
      <c r="I23" s="76"/>
      <c r="J23" s="76">
        <f>1150000</f>
        <v>1150000</v>
      </c>
      <c r="K23" s="76"/>
      <c r="L23" s="76"/>
      <c r="M23" s="76"/>
      <c r="N23" s="77"/>
    </row>
    <row r="24" spans="1:14" s="107" customFormat="1" ht="79.5" customHeight="1">
      <c r="A24" s="74" t="s">
        <v>460</v>
      </c>
      <c r="B24" s="75" t="s">
        <v>85</v>
      </c>
      <c r="C24" s="75"/>
      <c r="D24" s="75" t="s">
        <v>86</v>
      </c>
      <c r="E24" s="78" t="s">
        <v>63</v>
      </c>
      <c r="F24" s="78" t="s">
        <v>459</v>
      </c>
      <c r="G24" s="76">
        <f>H24+J24+K24+L24</f>
        <v>320000</v>
      </c>
      <c r="H24" s="76"/>
      <c r="I24" s="76"/>
      <c r="J24" s="76">
        <v>320000</v>
      </c>
      <c r="K24" s="76"/>
      <c r="L24" s="76"/>
      <c r="M24" s="76"/>
      <c r="N24" s="77"/>
    </row>
    <row r="25" spans="1:14" s="107" customFormat="1" ht="61.5" customHeight="1">
      <c r="A25" s="74" t="s">
        <v>90</v>
      </c>
      <c r="B25" s="75" t="s">
        <v>85</v>
      </c>
      <c r="C25" s="75"/>
      <c r="D25" s="75" t="s">
        <v>86</v>
      </c>
      <c r="E25" s="78" t="s">
        <v>63</v>
      </c>
      <c r="F25" s="78" t="s">
        <v>91</v>
      </c>
      <c r="G25" s="76">
        <f t="shared" si="2"/>
        <v>140000</v>
      </c>
      <c r="H25" s="76"/>
      <c r="I25" s="76"/>
      <c r="J25" s="76">
        <v>140000</v>
      </c>
      <c r="K25" s="76"/>
      <c r="L25" s="76"/>
      <c r="M25" s="76"/>
      <c r="N25" s="77"/>
    </row>
    <row r="26" spans="1:14" s="107" customFormat="1" ht="94.5" customHeight="1">
      <c r="A26" s="74" t="s">
        <v>92</v>
      </c>
      <c r="B26" s="75" t="s">
        <v>85</v>
      </c>
      <c r="C26" s="75"/>
      <c r="D26" s="75" t="s">
        <v>86</v>
      </c>
      <c r="E26" s="78" t="s">
        <v>63</v>
      </c>
      <c r="F26" s="78" t="s">
        <v>93</v>
      </c>
      <c r="G26" s="76">
        <f t="shared" si="2"/>
        <v>100000</v>
      </c>
      <c r="H26" s="76"/>
      <c r="I26" s="76"/>
      <c r="J26" s="76">
        <v>100000</v>
      </c>
      <c r="K26" s="76"/>
      <c r="L26" s="76"/>
      <c r="M26" s="76"/>
      <c r="N26" s="77"/>
    </row>
    <row r="27" spans="1:14" s="107" customFormat="1" ht="58.5" customHeight="1">
      <c r="A27" s="74" t="s">
        <v>331</v>
      </c>
      <c r="B27" s="75" t="s">
        <v>85</v>
      </c>
      <c r="C27" s="75"/>
      <c r="D27" s="75" t="s">
        <v>86</v>
      </c>
      <c r="E27" s="78" t="s">
        <v>63</v>
      </c>
      <c r="F27" s="78" t="s">
        <v>330</v>
      </c>
      <c r="G27" s="76">
        <f>H27+J27+K27+L27</f>
        <v>150000</v>
      </c>
      <c r="H27" s="76"/>
      <c r="I27" s="76"/>
      <c r="J27" s="76">
        <v>150000</v>
      </c>
      <c r="K27" s="76"/>
      <c r="L27" s="76"/>
      <c r="M27" s="76"/>
      <c r="N27" s="77"/>
    </row>
    <row r="28" spans="1:14" s="107" customFormat="1" ht="128.25" customHeight="1">
      <c r="A28" s="74" t="s">
        <v>453</v>
      </c>
      <c r="B28" s="75" t="s">
        <v>85</v>
      </c>
      <c r="C28" s="75"/>
      <c r="D28" s="75" t="s">
        <v>86</v>
      </c>
      <c r="E28" s="78" t="s">
        <v>63</v>
      </c>
      <c r="F28" s="78" t="s">
        <v>451</v>
      </c>
      <c r="G28" s="76">
        <f>H28+J28+K28+L28</f>
        <v>199287.92</v>
      </c>
      <c r="H28" s="76"/>
      <c r="I28" s="76"/>
      <c r="J28" s="76">
        <v>199287.92</v>
      </c>
      <c r="K28" s="76"/>
      <c r="L28" s="76"/>
      <c r="M28" s="76"/>
      <c r="N28" s="77"/>
    </row>
    <row r="29" spans="1:14" s="107" customFormat="1" ht="124.5" customHeight="1">
      <c r="A29" s="74" t="s">
        <v>454</v>
      </c>
      <c r="B29" s="75" t="s">
        <v>85</v>
      </c>
      <c r="C29" s="75"/>
      <c r="D29" s="75" t="s">
        <v>86</v>
      </c>
      <c r="E29" s="78" t="s">
        <v>63</v>
      </c>
      <c r="F29" s="78" t="s">
        <v>452</v>
      </c>
      <c r="G29" s="76">
        <f>H29+J29+K29+L29</f>
        <v>23629.24</v>
      </c>
      <c r="H29" s="76"/>
      <c r="I29" s="76"/>
      <c r="J29" s="76">
        <v>23629.24</v>
      </c>
      <c r="K29" s="76"/>
      <c r="L29" s="76"/>
      <c r="M29" s="76"/>
      <c r="N29" s="77"/>
    </row>
    <row r="30" spans="1:14" s="113" customFormat="1" ht="30" customHeight="1">
      <c r="A30" s="108" t="s">
        <v>94</v>
      </c>
      <c r="B30" s="109" t="s">
        <v>95</v>
      </c>
      <c r="C30" s="110" t="s">
        <v>63</v>
      </c>
      <c r="D30" s="110" t="s">
        <v>63</v>
      </c>
      <c r="E30" s="110" t="s">
        <v>63</v>
      </c>
      <c r="F30" s="110" t="s">
        <v>63</v>
      </c>
      <c r="G30" s="111">
        <f t="shared" si="2"/>
        <v>40016103.91</v>
      </c>
      <c r="H30" s="111">
        <f>H31+H42+H45+H51</f>
        <v>30979055</v>
      </c>
      <c r="I30" s="111">
        <f>I31+I42+I45+I51</f>
        <v>30979055</v>
      </c>
      <c r="J30" s="111">
        <f>J31+J42+J45+J51</f>
        <v>3636617.16</v>
      </c>
      <c r="K30" s="111">
        <v>0</v>
      </c>
      <c r="L30" s="111">
        <f>L31+L42+L45+L51</f>
        <v>5400431.75</v>
      </c>
      <c r="M30" s="111">
        <f>M31+M42+M45+M51</f>
        <v>5400431.75</v>
      </c>
      <c r="N30" s="112">
        <f>N31+N42+N45+N51</f>
        <v>0</v>
      </c>
    </row>
    <row r="31" spans="1:14" s="119" customFormat="1" ht="38.25" customHeight="1">
      <c r="A31" s="114" t="s">
        <v>96</v>
      </c>
      <c r="B31" s="115" t="s">
        <v>97</v>
      </c>
      <c r="C31" s="115" t="s">
        <v>68</v>
      </c>
      <c r="D31" s="116" t="s">
        <v>63</v>
      </c>
      <c r="E31" s="116"/>
      <c r="F31" s="116"/>
      <c r="G31" s="117">
        <f t="shared" si="2"/>
        <v>19315718.85</v>
      </c>
      <c r="H31" s="117">
        <f>SUM(H32:H41)</f>
        <v>15844738</v>
      </c>
      <c r="I31" s="117">
        <f>SUM(I32:I38)</f>
        <v>15844738</v>
      </c>
      <c r="J31" s="117">
        <f>SUM(J33:J40)</f>
        <v>2703700</v>
      </c>
      <c r="K31" s="117">
        <f>SUM(K32:K38)</f>
        <v>0</v>
      </c>
      <c r="L31" s="117">
        <f>SUM(L32:L41)</f>
        <v>767280.8500000001</v>
      </c>
      <c r="M31" s="117">
        <f>SUM(M32:M41)</f>
        <v>767280.8500000001</v>
      </c>
      <c r="N31" s="118">
        <f>SUM(N32:N38)</f>
        <v>0</v>
      </c>
    </row>
    <row r="32" spans="1:14" s="107" customFormat="1" ht="30" customHeight="1">
      <c r="A32" s="74" t="s">
        <v>98</v>
      </c>
      <c r="B32" s="75" t="s">
        <v>99</v>
      </c>
      <c r="C32" s="75" t="s">
        <v>100</v>
      </c>
      <c r="D32" s="75" t="s">
        <v>99</v>
      </c>
      <c r="E32" s="78" t="s">
        <v>75</v>
      </c>
      <c r="F32" s="78" t="s">
        <v>76</v>
      </c>
      <c r="G32" s="76">
        <f t="shared" si="2"/>
        <v>12302547.17</v>
      </c>
      <c r="H32" s="76">
        <f>I32</f>
        <v>12302547.17</v>
      </c>
      <c r="I32" s="76">
        <f>12169539.47+133007.7</f>
        <v>12302547.17</v>
      </c>
      <c r="J32" s="76"/>
      <c r="K32" s="76"/>
      <c r="L32" s="76"/>
      <c r="M32" s="76"/>
      <c r="N32" s="77"/>
    </row>
    <row r="33" spans="1:14" s="107" customFormat="1" ht="30" customHeight="1">
      <c r="A33" s="74" t="s">
        <v>98</v>
      </c>
      <c r="B33" s="75" t="s">
        <v>99</v>
      </c>
      <c r="C33" s="75" t="s">
        <v>100</v>
      </c>
      <c r="D33" s="75" t="s">
        <v>99</v>
      </c>
      <c r="E33" s="78"/>
      <c r="F33" s="78" t="s">
        <v>87</v>
      </c>
      <c r="G33" s="76">
        <f>H33+J33+K33+I33+L33</f>
        <v>1193318.53</v>
      </c>
      <c r="H33" s="76"/>
      <c r="I33" s="76"/>
      <c r="J33" s="76">
        <f>883256.53+310062</f>
        <v>1193318.53</v>
      </c>
      <c r="K33" s="76"/>
      <c r="L33" s="76"/>
      <c r="M33" s="76"/>
      <c r="N33" s="77"/>
    </row>
    <row r="34" spans="1:14" s="107" customFormat="1" ht="30" customHeight="1">
      <c r="A34" s="74" t="s">
        <v>98</v>
      </c>
      <c r="B34" s="75" t="s">
        <v>99</v>
      </c>
      <c r="C34" s="75" t="s">
        <v>100</v>
      </c>
      <c r="D34" s="75" t="s">
        <v>99</v>
      </c>
      <c r="E34" s="78"/>
      <c r="F34" s="78" t="s">
        <v>89</v>
      </c>
      <c r="G34" s="76">
        <f>H34+J34+K34+I34+L34</f>
        <v>883256.53</v>
      </c>
      <c r="H34" s="76"/>
      <c r="I34" s="76"/>
      <c r="J34" s="76">
        <f>883256.53</f>
        <v>883256.53</v>
      </c>
      <c r="K34" s="76"/>
      <c r="L34" s="76"/>
      <c r="M34" s="76"/>
      <c r="N34" s="77"/>
    </row>
    <row r="35" spans="1:14" s="107" customFormat="1" ht="30" customHeight="1">
      <c r="A35" s="74" t="s">
        <v>98</v>
      </c>
      <c r="B35" s="75" t="s">
        <v>99</v>
      </c>
      <c r="C35" s="75" t="s">
        <v>100</v>
      </c>
      <c r="D35" s="75" t="s">
        <v>99</v>
      </c>
      <c r="E35" s="78" t="s">
        <v>66</v>
      </c>
      <c r="F35" s="78"/>
      <c r="G35" s="76">
        <f>H35+J35+K35+I35+L35</f>
        <v>592175.04</v>
      </c>
      <c r="H35" s="76"/>
      <c r="I35" s="76"/>
      <c r="J35" s="76"/>
      <c r="K35" s="76"/>
      <c r="L35" s="76">
        <f>M35</f>
        <v>592175.04</v>
      </c>
      <c r="M35" s="76">
        <f>1000000-407824.96</f>
        <v>592175.04</v>
      </c>
      <c r="N35" s="77"/>
    </row>
    <row r="36" spans="1:14" s="107" customFormat="1" ht="30" customHeight="1" hidden="1">
      <c r="A36" s="74" t="s">
        <v>101</v>
      </c>
      <c r="B36" s="75" t="s">
        <v>99</v>
      </c>
      <c r="C36" s="75" t="s">
        <v>102</v>
      </c>
      <c r="D36" s="75" t="s">
        <v>103</v>
      </c>
      <c r="E36" s="78"/>
      <c r="F36" s="78"/>
      <c r="G36" s="76">
        <f>H36+J36+K36+L36</f>
        <v>0</v>
      </c>
      <c r="H36" s="76">
        <f>I36</f>
        <v>0</v>
      </c>
      <c r="I36" s="76"/>
      <c r="J36" s="76"/>
      <c r="K36" s="76"/>
      <c r="L36" s="76">
        <f>M36</f>
        <v>0</v>
      </c>
      <c r="M36" s="76"/>
      <c r="N36" s="77"/>
    </row>
    <row r="37" spans="1:14" s="107" customFormat="1" ht="30" customHeight="1">
      <c r="A37" s="74" t="s">
        <v>104</v>
      </c>
      <c r="B37" s="75" t="s">
        <v>99</v>
      </c>
      <c r="C37" s="75" t="s">
        <v>102</v>
      </c>
      <c r="D37" s="75" t="s">
        <v>105</v>
      </c>
      <c r="E37" s="78" t="s">
        <v>66</v>
      </c>
      <c r="F37" s="78"/>
      <c r="G37" s="76">
        <f>H37+J37+K37+L37</f>
        <v>2615</v>
      </c>
      <c r="H37" s="76"/>
      <c r="I37" s="76"/>
      <c r="J37" s="76"/>
      <c r="K37" s="76"/>
      <c r="L37" s="76">
        <f>M37</f>
        <v>2615</v>
      </c>
      <c r="M37" s="76">
        <v>2615</v>
      </c>
      <c r="N37" s="77"/>
    </row>
    <row r="38" spans="1:14" s="107" customFormat="1" ht="30" customHeight="1">
      <c r="A38" s="74" t="s">
        <v>106</v>
      </c>
      <c r="B38" s="75" t="s">
        <v>99</v>
      </c>
      <c r="C38" s="75" t="s">
        <v>107</v>
      </c>
      <c r="D38" s="75" t="s">
        <v>108</v>
      </c>
      <c r="E38" s="78" t="s">
        <v>75</v>
      </c>
      <c r="F38" s="78" t="s">
        <v>76</v>
      </c>
      <c r="G38" s="76">
        <f>H38+J38+K38+L38</f>
        <v>3542190.8299999996</v>
      </c>
      <c r="H38" s="76">
        <f>I38</f>
        <v>3542190.8299999996</v>
      </c>
      <c r="I38" s="76">
        <f>3675198.53-133007.7</f>
        <v>3542190.8299999996</v>
      </c>
      <c r="J38" s="76"/>
      <c r="K38" s="76"/>
      <c r="L38" s="76"/>
      <c r="M38" s="76"/>
      <c r="N38" s="77"/>
    </row>
    <row r="39" spans="1:14" s="107" customFormat="1" ht="30" customHeight="1">
      <c r="A39" s="74" t="s">
        <v>106</v>
      </c>
      <c r="B39" s="75" t="s">
        <v>99</v>
      </c>
      <c r="C39" s="75" t="s">
        <v>107</v>
      </c>
      <c r="D39" s="75" t="s">
        <v>108</v>
      </c>
      <c r="E39" s="78"/>
      <c r="F39" s="78" t="s">
        <v>87</v>
      </c>
      <c r="G39" s="76">
        <f aca="true" t="shared" si="7" ref="G39:G44">H39+J39+K39+I39+L39</f>
        <v>360381.47</v>
      </c>
      <c r="H39" s="76"/>
      <c r="I39" s="76"/>
      <c r="J39" s="76">
        <f>266743.47+93638</f>
        <v>360381.47</v>
      </c>
      <c r="K39" s="76"/>
      <c r="L39" s="76"/>
      <c r="M39" s="76"/>
      <c r="N39" s="77"/>
    </row>
    <row r="40" spans="1:14" s="107" customFormat="1" ht="30" customHeight="1">
      <c r="A40" s="74" t="s">
        <v>106</v>
      </c>
      <c r="B40" s="75" t="s">
        <v>99</v>
      </c>
      <c r="C40" s="75" t="s">
        <v>107</v>
      </c>
      <c r="D40" s="75" t="s">
        <v>108</v>
      </c>
      <c r="E40" s="78"/>
      <c r="F40" s="78" t="s">
        <v>89</v>
      </c>
      <c r="G40" s="76">
        <f t="shared" si="7"/>
        <v>266743.47</v>
      </c>
      <c r="H40" s="76"/>
      <c r="I40" s="76"/>
      <c r="J40" s="76">
        <f>266743.47</f>
        <v>266743.47</v>
      </c>
      <c r="K40" s="76"/>
      <c r="L40" s="76"/>
      <c r="M40" s="76"/>
      <c r="N40" s="77"/>
    </row>
    <row r="41" spans="1:14" s="107" customFormat="1" ht="30" customHeight="1">
      <c r="A41" s="120" t="s">
        <v>106</v>
      </c>
      <c r="B41" s="121" t="s">
        <v>99</v>
      </c>
      <c r="C41" s="121" t="s">
        <v>107</v>
      </c>
      <c r="D41" s="121" t="s">
        <v>108</v>
      </c>
      <c r="E41" s="122" t="s">
        <v>66</v>
      </c>
      <c r="F41" s="122"/>
      <c r="G41" s="123">
        <f t="shared" si="7"/>
        <v>172490.81</v>
      </c>
      <c r="H41" s="123"/>
      <c r="I41" s="123"/>
      <c r="J41" s="123"/>
      <c r="K41" s="123"/>
      <c r="L41" s="123">
        <f>M41</f>
        <v>172490.81</v>
      </c>
      <c r="M41" s="123">
        <f>302000-114421.94-15087.25</f>
        <v>172490.81</v>
      </c>
      <c r="N41" s="124"/>
    </row>
    <row r="42" spans="1:14" s="119" customFormat="1" ht="38.25" customHeight="1" hidden="1">
      <c r="A42" s="114" t="s">
        <v>109</v>
      </c>
      <c r="B42" s="115" t="s">
        <v>110</v>
      </c>
      <c r="C42" s="116" t="s">
        <v>63</v>
      </c>
      <c r="D42" s="116" t="s">
        <v>63</v>
      </c>
      <c r="E42" s="116"/>
      <c r="F42" s="116"/>
      <c r="G42" s="111">
        <f t="shared" si="7"/>
        <v>0</v>
      </c>
      <c r="H42" s="117">
        <f aca="true" t="shared" si="8" ref="H42:N42">SUM(H43:H44)</f>
        <v>0</v>
      </c>
      <c r="I42" s="117">
        <f t="shared" si="8"/>
        <v>0</v>
      </c>
      <c r="J42" s="117">
        <f t="shared" si="8"/>
        <v>0</v>
      </c>
      <c r="K42" s="117">
        <f t="shared" si="8"/>
        <v>0</v>
      </c>
      <c r="L42" s="117">
        <f t="shared" si="8"/>
        <v>0</v>
      </c>
      <c r="M42" s="117">
        <f t="shared" si="8"/>
        <v>0</v>
      </c>
      <c r="N42" s="118">
        <f t="shared" si="8"/>
        <v>0</v>
      </c>
    </row>
    <row r="43" spans="1:14" s="107" customFormat="1" ht="30" customHeight="1" hidden="1">
      <c r="A43" s="74" t="s">
        <v>111</v>
      </c>
      <c r="B43" s="75" t="s">
        <v>112</v>
      </c>
      <c r="C43" s="75" t="s">
        <v>102</v>
      </c>
      <c r="D43" s="75" t="s">
        <v>113</v>
      </c>
      <c r="E43" s="78"/>
      <c r="F43" s="78"/>
      <c r="G43" s="76">
        <f t="shared" si="7"/>
        <v>0</v>
      </c>
      <c r="H43" s="76"/>
      <c r="I43" s="76"/>
      <c r="J43" s="76"/>
      <c r="K43" s="76"/>
      <c r="L43" s="76"/>
      <c r="M43" s="76"/>
      <c r="N43" s="77"/>
    </row>
    <row r="44" spans="1:14" s="107" customFormat="1" ht="30" customHeight="1" hidden="1">
      <c r="A44" s="74" t="s">
        <v>114</v>
      </c>
      <c r="B44" s="75" t="s">
        <v>112</v>
      </c>
      <c r="C44" s="75" t="s">
        <v>115</v>
      </c>
      <c r="D44" s="75" t="s">
        <v>116</v>
      </c>
      <c r="E44" s="78"/>
      <c r="F44" s="78"/>
      <c r="G44" s="76">
        <f t="shared" si="7"/>
        <v>0</v>
      </c>
      <c r="H44" s="76"/>
      <c r="I44" s="76"/>
      <c r="J44" s="76"/>
      <c r="K44" s="76"/>
      <c r="L44" s="76"/>
      <c r="M44" s="76"/>
      <c r="N44" s="77"/>
    </row>
    <row r="45" spans="1:14" s="119" customFormat="1" ht="30" customHeight="1">
      <c r="A45" s="114" t="s">
        <v>117</v>
      </c>
      <c r="B45" s="115" t="s">
        <v>118</v>
      </c>
      <c r="C45" s="116" t="s">
        <v>63</v>
      </c>
      <c r="D45" s="116" t="s">
        <v>63</v>
      </c>
      <c r="E45" s="116"/>
      <c r="F45" s="116"/>
      <c r="G45" s="111">
        <f>H45+J45+K45+L45</f>
        <v>1207201.8800000001</v>
      </c>
      <c r="H45" s="117">
        <f aca="true" t="shared" si="9" ref="H45:N45">SUM(H46:H50)</f>
        <v>1100897.8</v>
      </c>
      <c r="I45" s="117">
        <f t="shared" si="9"/>
        <v>1100897.8</v>
      </c>
      <c r="J45" s="117">
        <f t="shared" si="9"/>
        <v>0</v>
      </c>
      <c r="K45" s="117">
        <f t="shared" si="9"/>
        <v>0</v>
      </c>
      <c r="L45" s="117">
        <f t="shared" si="9"/>
        <v>106304.08</v>
      </c>
      <c r="M45" s="117">
        <f t="shared" si="9"/>
        <v>106304.08</v>
      </c>
      <c r="N45" s="118">
        <f t="shared" si="9"/>
        <v>0</v>
      </c>
    </row>
    <row r="46" spans="1:14" s="107" customFormat="1" ht="30" customHeight="1">
      <c r="A46" s="74" t="s">
        <v>119</v>
      </c>
      <c r="B46" s="75" t="s">
        <v>120</v>
      </c>
      <c r="C46" s="75" t="s">
        <v>121</v>
      </c>
      <c r="D46" s="75" t="s">
        <v>116</v>
      </c>
      <c r="E46" s="78" t="s">
        <v>75</v>
      </c>
      <c r="F46" s="78" t="s">
        <v>78</v>
      </c>
      <c r="G46" s="76">
        <f>H46+J46+K46+L46</f>
        <v>1100897.8</v>
      </c>
      <c r="H46" s="76">
        <f>I46</f>
        <v>1100897.8</v>
      </c>
      <c r="I46" s="76">
        <f>420000+350000+250000+80897.8</f>
        <v>1100897.8</v>
      </c>
      <c r="J46" s="76"/>
      <c r="K46" s="76"/>
      <c r="L46" s="76"/>
      <c r="M46" s="76"/>
      <c r="N46" s="77"/>
    </row>
    <row r="47" spans="1:14" s="107" customFormat="1" ht="30" customHeight="1">
      <c r="A47" s="74" t="s">
        <v>119</v>
      </c>
      <c r="B47" s="75" t="s">
        <v>120</v>
      </c>
      <c r="C47" s="75" t="s">
        <v>121</v>
      </c>
      <c r="D47" s="75" t="s">
        <v>116</v>
      </c>
      <c r="E47" s="78"/>
      <c r="F47" s="78" t="s">
        <v>91</v>
      </c>
      <c r="G47" s="76">
        <f>H47+J47+K47+I47+L47</f>
        <v>0</v>
      </c>
      <c r="H47" s="76"/>
      <c r="I47" s="76"/>
      <c r="J47" s="76"/>
      <c r="K47" s="76"/>
      <c r="L47" s="76"/>
      <c r="M47" s="76"/>
      <c r="N47" s="77"/>
    </row>
    <row r="48" spans="1:14" s="107" customFormat="1" ht="30" customHeight="1">
      <c r="A48" s="120" t="s">
        <v>119</v>
      </c>
      <c r="B48" s="121" t="s">
        <v>120</v>
      </c>
      <c r="C48" s="121" t="s">
        <v>121</v>
      </c>
      <c r="D48" s="121" t="s">
        <v>116</v>
      </c>
      <c r="E48" s="122" t="s">
        <v>66</v>
      </c>
      <c r="F48" s="122"/>
      <c r="G48" s="123">
        <f>H48+J48+K48+I48+L48</f>
        <v>105661.08</v>
      </c>
      <c r="H48" s="123"/>
      <c r="I48" s="123"/>
      <c r="J48" s="123"/>
      <c r="K48" s="123"/>
      <c r="L48" s="123">
        <f>M48</f>
        <v>105661.08</v>
      </c>
      <c r="M48" s="123">
        <f>100000-9338.92+15000</f>
        <v>105661.08</v>
      </c>
      <c r="N48" s="124"/>
    </row>
    <row r="49" spans="1:14" s="107" customFormat="1" ht="30" customHeight="1">
      <c r="A49" s="74" t="s">
        <v>119</v>
      </c>
      <c r="B49" s="75" t="s">
        <v>120</v>
      </c>
      <c r="C49" s="75" t="s">
        <v>122</v>
      </c>
      <c r="D49" s="75" t="s">
        <v>123</v>
      </c>
      <c r="E49" s="78" t="s">
        <v>66</v>
      </c>
      <c r="F49" s="78"/>
      <c r="G49" s="76">
        <f>H49+J49+K49+I49+L49</f>
        <v>575.62</v>
      </c>
      <c r="H49" s="76"/>
      <c r="I49" s="76"/>
      <c r="J49" s="76"/>
      <c r="K49" s="76"/>
      <c r="L49" s="76">
        <f>M49</f>
        <v>575.62</v>
      </c>
      <c r="M49" s="76">
        <f>1000-424.38</f>
        <v>575.62</v>
      </c>
      <c r="N49" s="77"/>
    </row>
    <row r="50" spans="1:14" s="107" customFormat="1" ht="30" customHeight="1">
      <c r="A50" s="74" t="s">
        <v>119</v>
      </c>
      <c r="B50" s="75" t="s">
        <v>120</v>
      </c>
      <c r="C50" s="75" t="s">
        <v>122</v>
      </c>
      <c r="D50" s="75" t="s">
        <v>124</v>
      </c>
      <c r="E50" s="78" t="s">
        <v>66</v>
      </c>
      <c r="F50" s="78"/>
      <c r="G50" s="76">
        <f>H50+J50+K50+I50+L50</f>
        <v>67.38</v>
      </c>
      <c r="H50" s="76"/>
      <c r="I50" s="76"/>
      <c r="J50" s="76"/>
      <c r="K50" s="76"/>
      <c r="L50" s="76">
        <f>M50</f>
        <v>67.38</v>
      </c>
      <c r="M50" s="76">
        <v>67.38</v>
      </c>
      <c r="N50" s="77"/>
    </row>
    <row r="51" spans="1:14" s="119" customFormat="1" ht="30" customHeight="1">
      <c r="A51" s="114" t="s">
        <v>125</v>
      </c>
      <c r="B51" s="115" t="s">
        <v>126</v>
      </c>
      <c r="C51" s="116" t="s">
        <v>63</v>
      </c>
      <c r="D51" s="116" t="s">
        <v>63</v>
      </c>
      <c r="E51" s="116"/>
      <c r="F51" s="116"/>
      <c r="G51" s="76">
        <f>H51+J51+K51+L51</f>
        <v>19493183.18</v>
      </c>
      <c r="H51" s="117">
        <f aca="true" t="shared" si="10" ref="H51:N51">SUM(H52:H76)</f>
        <v>14033419.2</v>
      </c>
      <c r="I51" s="117">
        <f t="shared" si="10"/>
        <v>14033419.2</v>
      </c>
      <c r="J51" s="117">
        <f>SUM(J52:J76)</f>
        <v>932917.16</v>
      </c>
      <c r="K51" s="117">
        <f t="shared" si="10"/>
        <v>0</v>
      </c>
      <c r="L51" s="117">
        <f t="shared" si="10"/>
        <v>4526846.82</v>
      </c>
      <c r="M51" s="117">
        <f t="shared" si="10"/>
        <v>4526846.82</v>
      </c>
      <c r="N51" s="118">
        <f t="shared" si="10"/>
        <v>0</v>
      </c>
    </row>
    <row r="52" spans="1:14" s="107" customFormat="1" ht="30" customHeight="1">
      <c r="A52" s="74" t="s">
        <v>127</v>
      </c>
      <c r="B52" s="75" t="s">
        <v>128</v>
      </c>
      <c r="C52" s="75" t="s">
        <v>121</v>
      </c>
      <c r="D52" s="75" t="s">
        <v>112</v>
      </c>
      <c r="E52" s="78" t="s">
        <v>66</v>
      </c>
      <c r="F52" s="78"/>
      <c r="G52" s="76">
        <f>H52+J52+K52+I52+L52</f>
        <v>159429.36</v>
      </c>
      <c r="H52" s="76"/>
      <c r="I52" s="76"/>
      <c r="J52" s="76"/>
      <c r="K52" s="76"/>
      <c r="L52" s="76">
        <f>M52</f>
        <v>159429.36</v>
      </c>
      <c r="M52" s="76">
        <f>230000-70570.64</f>
        <v>159429.36</v>
      </c>
      <c r="N52" s="77"/>
    </row>
    <row r="53" spans="1:14" s="107" customFormat="1" ht="30" customHeight="1">
      <c r="A53" s="74" t="s">
        <v>129</v>
      </c>
      <c r="B53" s="75" t="s">
        <v>128</v>
      </c>
      <c r="C53" s="75" t="s">
        <v>121</v>
      </c>
      <c r="D53" s="75" t="s">
        <v>105</v>
      </c>
      <c r="E53" s="78" t="s">
        <v>75</v>
      </c>
      <c r="F53" s="78" t="s">
        <v>78</v>
      </c>
      <c r="G53" s="76">
        <f>H53+J53+K53+L53</f>
        <v>74650</v>
      </c>
      <c r="H53" s="76">
        <f>I53</f>
        <v>74650</v>
      </c>
      <c r="I53" s="76">
        <f>250000-175350</f>
        <v>74650</v>
      </c>
      <c r="J53" s="76"/>
      <c r="K53" s="76"/>
      <c r="L53" s="76"/>
      <c r="M53" s="76"/>
      <c r="N53" s="77"/>
    </row>
    <row r="54" spans="1:14" s="107" customFormat="1" ht="30" customHeight="1">
      <c r="A54" s="74" t="s">
        <v>129</v>
      </c>
      <c r="B54" s="75" t="s">
        <v>128</v>
      </c>
      <c r="C54" s="75" t="s">
        <v>121</v>
      </c>
      <c r="D54" s="75" t="s">
        <v>105</v>
      </c>
      <c r="E54" s="78"/>
      <c r="F54" s="78" t="s">
        <v>91</v>
      </c>
      <c r="G54" s="76">
        <f>H54+J54+K54+I54+L54</f>
        <v>70000</v>
      </c>
      <c r="H54" s="76"/>
      <c r="I54" s="76"/>
      <c r="J54" s="76">
        <v>70000</v>
      </c>
      <c r="K54" s="76"/>
      <c r="L54" s="76"/>
      <c r="M54" s="76"/>
      <c r="N54" s="77"/>
    </row>
    <row r="55" spans="1:14" s="107" customFormat="1" ht="30" customHeight="1">
      <c r="A55" s="74" t="s">
        <v>129</v>
      </c>
      <c r="B55" s="75" t="s">
        <v>128</v>
      </c>
      <c r="C55" s="75" t="s">
        <v>121</v>
      </c>
      <c r="D55" s="75" t="s">
        <v>105</v>
      </c>
      <c r="E55" s="78" t="s">
        <v>66</v>
      </c>
      <c r="F55" s="78"/>
      <c r="G55" s="76">
        <f>H55+J55+K55+I55+L55</f>
        <v>11333</v>
      </c>
      <c r="H55" s="76"/>
      <c r="I55" s="76"/>
      <c r="J55" s="76"/>
      <c r="K55" s="76"/>
      <c r="L55" s="76">
        <f>M55</f>
        <v>11333</v>
      </c>
      <c r="M55" s="76">
        <f>20000-1000-M50-M37-4984.62</f>
        <v>11333</v>
      </c>
      <c r="N55" s="77"/>
    </row>
    <row r="56" spans="1:14" s="107" customFormat="1" ht="30" customHeight="1">
      <c r="A56" s="74" t="s">
        <v>130</v>
      </c>
      <c r="B56" s="75" t="s">
        <v>128</v>
      </c>
      <c r="C56" s="75" t="s">
        <v>121</v>
      </c>
      <c r="D56" s="75" t="s">
        <v>131</v>
      </c>
      <c r="E56" s="78" t="s">
        <v>75</v>
      </c>
      <c r="F56" s="78" t="s">
        <v>76</v>
      </c>
      <c r="G56" s="76">
        <f>H56+J56+K56+L56</f>
        <v>603215.79</v>
      </c>
      <c r="H56" s="76">
        <f>I56</f>
        <v>603215.79</v>
      </c>
      <c r="I56" s="76">
        <f>847000-243784.21</f>
        <v>603215.79</v>
      </c>
      <c r="J56" s="76"/>
      <c r="K56" s="76"/>
      <c r="L56" s="76"/>
      <c r="M56" s="76"/>
      <c r="N56" s="77"/>
    </row>
    <row r="57" spans="1:14" s="107" customFormat="1" ht="30" customHeight="1">
      <c r="A57" s="120" t="s">
        <v>130</v>
      </c>
      <c r="B57" s="121" t="s">
        <v>128</v>
      </c>
      <c r="C57" s="121" t="s">
        <v>121</v>
      </c>
      <c r="D57" s="121" t="s">
        <v>131</v>
      </c>
      <c r="E57" s="122" t="s">
        <v>66</v>
      </c>
      <c r="F57" s="122"/>
      <c r="G57" s="123">
        <f>H57+J57+K57+I57+L57</f>
        <v>103185.78</v>
      </c>
      <c r="H57" s="123"/>
      <c r="I57" s="123"/>
      <c r="J57" s="123"/>
      <c r="K57" s="123"/>
      <c r="L57" s="123">
        <f>M57</f>
        <v>103185.78</v>
      </c>
      <c r="M57" s="123">
        <f>100000+3185.78</f>
        <v>103185.78</v>
      </c>
      <c r="N57" s="124"/>
    </row>
    <row r="58" spans="1:14" s="107" customFormat="1" ht="30" customHeight="1">
      <c r="A58" s="74" t="s">
        <v>132</v>
      </c>
      <c r="B58" s="75" t="s">
        <v>128</v>
      </c>
      <c r="C58" s="75" t="s">
        <v>121</v>
      </c>
      <c r="D58" s="75" t="s">
        <v>133</v>
      </c>
      <c r="E58" s="78" t="s">
        <v>75</v>
      </c>
      <c r="F58" s="78" t="s">
        <v>78</v>
      </c>
      <c r="G58" s="76">
        <f aca="true" t="shared" si="11" ref="G58:G76">H58+J58+K58+L58</f>
        <v>2005580</v>
      </c>
      <c r="H58" s="76">
        <f>I58</f>
        <v>2005580</v>
      </c>
      <c r="I58" s="76">
        <f>1800000+205580</f>
        <v>2005580</v>
      </c>
      <c r="J58" s="76"/>
      <c r="K58" s="76"/>
      <c r="L58" s="76"/>
      <c r="M58" s="76"/>
      <c r="N58" s="77"/>
    </row>
    <row r="59" spans="1:14" s="107" customFormat="1" ht="30" customHeight="1">
      <c r="A59" s="74" t="s">
        <v>132</v>
      </c>
      <c r="B59" s="75" t="s">
        <v>128</v>
      </c>
      <c r="C59" s="75" t="s">
        <v>121</v>
      </c>
      <c r="D59" s="75" t="s">
        <v>133</v>
      </c>
      <c r="E59" s="78" t="s">
        <v>66</v>
      </c>
      <c r="F59" s="78"/>
      <c r="G59" s="76">
        <f t="shared" si="11"/>
        <v>0</v>
      </c>
      <c r="H59" s="76"/>
      <c r="I59" s="76"/>
      <c r="J59" s="76"/>
      <c r="K59" s="76"/>
      <c r="L59" s="76">
        <f>M59</f>
        <v>0</v>
      </c>
      <c r="M59" s="76">
        <f>20000-20000</f>
        <v>0</v>
      </c>
      <c r="N59" s="77"/>
    </row>
    <row r="60" spans="1:14" s="107" customFormat="1" ht="30" customHeight="1">
      <c r="A60" s="74" t="s">
        <v>134</v>
      </c>
      <c r="B60" s="75" t="s">
        <v>128</v>
      </c>
      <c r="C60" s="75" t="s">
        <v>121</v>
      </c>
      <c r="D60" s="75" t="s">
        <v>135</v>
      </c>
      <c r="E60" s="78" t="s">
        <v>75</v>
      </c>
      <c r="F60" s="78" t="s">
        <v>76</v>
      </c>
      <c r="G60" s="76">
        <f t="shared" si="11"/>
        <v>1093430.96</v>
      </c>
      <c r="H60" s="76">
        <f>I60</f>
        <v>1093430.96</v>
      </c>
      <c r="I60" s="76">
        <f>1285000-191569.04</f>
        <v>1093430.96</v>
      </c>
      <c r="J60" s="76"/>
      <c r="K60" s="76"/>
      <c r="L60" s="76"/>
      <c r="M60" s="76"/>
      <c r="N60" s="77"/>
    </row>
    <row r="61" spans="1:14" s="107" customFormat="1" ht="30" customHeight="1">
      <c r="A61" s="120" t="s">
        <v>134</v>
      </c>
      <c r="B61" s="121" t="s">
        <v>128</v>
      </c>
      <c r="C61" s="121" t="s">
        <v>121</v>
      </c>
      <c r="D61" s="121" t="s">
        <v>135</v>
      </c>
      <c r="E61" s="122" t="s">
        <v>66</v>
      </c>
      <c r="F61" s="122"/>
      <c r="G61" s="123">
        <f t="shared" si="11"/>
        <v>70490.16</v>
      </c>
      <c r="H61" s="123"/>
      <c r="I61" s="123"/>
      <c r="J61" s="123"/>
      <c r="K61" s="123"/>
      <c r="L61" s="123">
        <f>M61</f>
        <v>70490.16</v>
      </c>
      <c r="M61" s="123">
        <f>100000-31309.84+1800</f>
        <v>70490.16</v>
      </c>
      <c r="N61" s="124"/>
    </row>
    <row r="62" spans="1:14" s="106" customFormat="1" ht="30" customHeight="1">
      <c r="A62" s="101" t="s">
        <v>134</v>
      </c>
      <c r="B62" s="102" t="s">
        <v>128</v>
      </c>
      <c r="C62" s="102" t="s">
        <v>121</v>
      </c>
      <c r="D62" s="102" t="s">
        <v>135</v>
      </c>
      <c r="E62" s="103"/>
      <c r="F62" s="103" t="s">
        <v>451</v>
      </c>
      <c r="G62" s="104">
        <f>H62+J62+K62+L62</f>
        <v>199287.92</v>
      </c>
      <c r="H62" s="104"/>
      <c r="I62" s="104"/>
      <c r="J62" s="104">
        <v>199287.92</v>
      </c>
      <c r="K62" s="104"/>
      <c r="L62" s="104"/>
      <c r="M62" s="104"/>
      <c r="N62" s="105"/>
    </row>
    <row r="63" spans="1:14" s="106" customFormat="1" ht="30" customHeight="1">
      <c r="A63" s="101" t="s">
        <v>134</v>
      </c>
      <c r="B63" s="102" t="s">
        <v>128</v>
      </c>
      <c r="C63" s="102" t="s">
        <v>121</v>
      </c>
      <c r="D63" s="102" t="s">
        <v>135</v>
      </c>
      <c r="E63" s="103"/>
      <c r="F63" s="103" t="s">
        <v>452</v>
      </c>
      <c r="G63" s="104">
        <f>H63+J63+K63+L63</f>
        <v>23629.24</v>
      </c>
      <c r="H63" s="104"/>
      <c r="I63" s="104"/>
      <c r="J63" s="104">
        <v>23629.24</v>
      </c>
      <c r="K63" s="104"/>
      <c r="L63" s="104"/>
      <c r="M63" s="104"/>
      <c r="N63" s="105"/>
    </row>
    <row r="64" spans="1:14" s="106" customFormat="1" ht="30" customHeight="1">
      <c r="A64" s="101" t="s">
        <v>262</v>
      </c>
      <c r="B64" s="102" t="s">
        <v>128</v>
      </c>
      <c r="C64" s="102" t="s">
        <v>121</v>
      </c>
      <c r="D64" s="102" t="s">
        <v>137</v>
      </c>
      <c r="E64" s="103" t="s">
        <v>75</v>
      </c>
      <c r="F64" s="103" t="s">
        <v>76</v>
      </c>
      <c r="G64" s="104">
        <f t="shared" si="11"/>
        <v>4367481.66</v>
      </c>
      <c r="H64" s="104">
        <f>I64</f>
        <v>4367481.66</v>
      </c>
      <c r="I64" s="104">
        <f>3976162+388576.41+42.84+2700.41</f>
        <v>4367481.66</v>
      </c>
      <c r="J64" s="104"/>
      <c r="K64" s="104"/>
      <c r="L64" s="104"/>
      <c r="M64" s="104"/>
      <c r="N64" s="105"/>
    </row>
    <row r="65" spans="1:14" s="106" customFormat="1" ht="30" customHeight="1">
      <c r="A65" s="101" t="s">
        <v>262</v>
      </c>
      <c r="B65" s="102" t="s">
        <v>128</v>
      </c>
      <c r="C65" s="102" t="s">
        <v>121</v>
      </c>
      <c r="D65" s="102" t="s">
        <v>137</v>
      </c>
      <c r="E65" s="103" t="s">
        <v>75</v>
      </c>
      <c r="F65" s="103" t="s">
        <v>78</v>
      </c>
      <c r="G65" s="104">
        <f t="shared" si="11"/>
        <v>4536945.77</v>
      </c>
      <c r="H65" s="104">
        <f>I65</f>
        <v>4536945.77</v>
      </c>
      <c r="I65" s="104">
        <f>4772155-350000+160000-45209.23</f>
        <v>4536945.77</v>
      </c>
      <c r="J65" s="104"/>
      <c r="K65" s="104"/>
      <c r="L65" s="104"/>
      <c r="M65" s="104"/>
      <c r="N65" s="105"/>
    </row>
    <row r="66" spans="1:14" s="107" customFormat="1" ht="30" customHeight="1">
      <c r="A66" s="74" t="s">
        <v>262</v>
      </c>
      <c r="B66" s="75" t="s">
        <v>128</v>
      </c>
      <c r="C66" s="75" t="s">
        <v>121</v>
      </c>
      <c r="D66" s="75" t="s">
        <v>137</v>
      </c>
      <c r="E66" s="78"/>
      <c r="F66" s="78" t="s">
        <v>91</v>
      </c>
      <c r="G66" s="76">
        <f t="shared" si="11"/>
        <v>70000</v>
      </c>
      <c r="H66" s="76"/>
      <c r="I66" s="76"/>
      <c r="J66" s="76">
        <v>70000</v>
      </c>
      <c r="K66" s="76"/>
      <c r="L66" s="76"/>
      <c r="M66" s="76"/>
      <c r="N66" s="77"/>
    </row>
    <row r="67" spans="1:14" s="107" customFormat="1" ht="30" customHeight="1">
      <c r="A67" s="120" t="s">
        <v>262</v>
      </c>
      <c r="B67" s="121" t="s">
        <v>128</v>
      </c>
      <c r="C67" s="121" t="s">
        <v>121</v>
      </c>
      <c r="D67" s="121" t="s">
        <v>137</v>
      </c>
      <c r="E67" s="122" t="s">
        <v>66</v>
      </c>
      <c r="F67" s="122"/>
      <c r="G67" s="123">
        <f t="shared" si="11"/>
        <v>4114886.94</v>
      </c>
      <c r="H67" s="123"/>
      <c r="I67" s="123"/>
      <c r="J67" s="123"/>
      <c r="K67" s="123"/>
      <c r="L67" s="123">
        <f>M67</f>
        <v>4114886.94</v>
      </c>
      <c r="M67" s="123">
        <f>4478431.75-255221.28-108323.53</f>
        <v>4114886.94</v>
      </c>
      <c r="N67" s="124"/>
    </row>
    <row r="68" spans="1:14" s="107" customFormat="1" ht="30" customHeight="1">
      <c r="A68" s="74" t="s">
        <v>262</v>
      </c>
      <c r="B68" s="75" t="s">
        <v>128</v>
      </c>
      <c r="C68" s="75" t="s">
        <v>121</v>
      </c>
      <c r="D68" s="75" t="s">
        <v>137</v>
      </c>
      <c r="E68" s="78"/>
      <c r="F68" s="78" t="s">
        <v>330</v>
      </c>
      <c r="G68" s="76">
        <f>H68+J68+K68+L68</f>
        <v>150000</v>
      </c>
      <c r="H68" s="76"/>
      <c r="I68" s="76"/>
      <c r="J68" s="76">
        <v>150000</v>
      </c>
      <c r="K68" s="76"/>
      <c r="L68" s="76">
        <f>M68</f>
        <v>0</v>
      </c>
      <c r="M68" s="76"/>
      <c r="N68" s="77"/>
    </row>
    <row r="69" spans="1:14" s="107" customFormat="1" ht="30" customHeight="1">
      <c r="A69" s="74" t="s">
        <v>138</v>
      </c>
      <c r="B69" s="75" t="s">
        <v>113</v>
      </c>
      <c r="C69" s="75" t="s">
        <v>121</v>
      </c>
      <c r="D69" s="75" t="s">
        <v>139</v>
      </c>
      <c r="E69" s="78" t="s">
        <v>75</v>
      </c>
      <c r="F69" s="78" t="s">
        <v>76</v>
      </c>
      <c r="G69" s="76">
        <f t="shared" si="11"/>
        <v>496734</v>
      </c>
      <c r="H69" s="76">
        <f>I69</f>
        <v>496734</v>
      </c>
      <c r="I69" s="76">
        <f>450000+46734</f>
        <v>496734</v>
      </c>
      <c r="J69" s="76"/>
      <c r="K69" s="76"/>
      <c r="L69" s="76"/>
      <c r="M69" s="76"/>
      <c r="N69" s="77"/>
    </row>
    <row r="70" spans="1:14" s="107" customFormat="1" ht="30" customHeight="1">
      <c r="A70" s="74" t="s">
        <v>138</v>
      </c>
      <c r="B70" s="75" t="s">
        <v>113</v>
      </c>
      <c r="C70" s="75" t="s">
        <v>121</v>
      </c>
      <c r="D70" s="75" t="s">
        <v>139</v>
      </c>
      <c r="E70" s="78" t="s">
        <v>66</v>
      </c>
      <c r="F70" s="78"/>
      <c r="G70" s="76">
        <f t="shared" si="11"/>
        <v>0</v>
      </c>
      <c r="H70" s="76"/>
      <c r="I70" s="76"/>
      <c r="J70" s="76"/>
      <c r="K70" s="76"/>
      <c r="L70" s="76">
        <f>M70</f>
        <v>0</v>
      </c>
      <c r="M70" s="76">
        <f>50000-50000</f>
        <v>0</v>
      </c>
      <c r="N70" s="77"/>
    </row>
    <row r="71" spans="1:14" s="107" customFormat="1" ht="30" customHeight="1">
      <c r="A71" s="74" t="s">
        <v>138</v>
      </c>
      <c r="B71" s="75" t="s">
        <v>113</v>
      </c>
      <c r="C71" s="75" t="s">
        <v>121</v>
      </c>
      <c r="D71" s="75" t="s">
        <v>139</v>
      </c>
      <c r="E71" s="78"/>
      <c r="F71" s="78" t="s">
        <v>93</v>
      </c>
      <c r="G71" s="76">
        <f t="shared" si="11"/>
        <v>100000</v>
      </c>
      <c r="H71" s="76"/>
      <c r="I71" s="76"/>
      <c r="J71" s="76">
        <v>100000</v>
      </c>
      <c r="K71" s="76"/>
      <c r="L71" s="76"/>
      <c r="M71" s="76"/>
      <c r="N71" s="77"/>
    </row>
    <row r="72" spans="1:14" s="107" customFormat="1" ht="30" customHeight="1" hidden="1">
      <c r="A72" s="74" t="s">
        <v>138</v>
      </c>
      <c r="B72" s="75" t="s">
        <v>113</v>
      </c>
      <c r="C72" s="75" t="s">
        <v>140</v>
      </c>
      <c r="D72" s="75" t="s">
        <v>139</v>
      </c>
      <c r="E72" s="78"/>
      <c r="F72" s="78"/>
      <c r="G72" s="76">
        <f t="shared" si="11"/>
        <v>0</v>
      </c>
      <c r="H72" s="76"/>
      <c r="I72" s="76"/>
      <c r="J72" s="76"/>
      <c r="K72" s="76"/>
      <c r="L72" s="76"/>
      <c r="M72" s="76"/>
      <c r="N72" s="77"/>
    </row>
    <row r="73" spans="1:14" s="107" customFormat="1" ht="30" customHeight="1">
      <c r="A73" s="74" t="s">
        <v>138</v>
      </c>
      <c r="B73" s="75" t="s">
        <v>113</v>
      </c>
      <c r="C73" s="75" t="s">
        <v>121</v>
      </c>
      <c r="D73" s="75" t="s">
        <v>139</v>
      </c>
      <c r="E73" s="78"/>
      <c r="F73" s="78" t="s">
        <v>459</v>
      </c>
      <c r="G73" s="76">
        <f>H73+J73+K73+L73</f>
        <v>320000</v>
      </c>
      <c r="H73" s="76"/>
      <c r="I73" s="76"/>
      <c r="J73" s="76">
        <v>320000</v>
      </c>
      <c r="K73" s="76"/>
      <c r="L73" s="76"/>
      <c r="M73" s="76"/>
      <c r="N73" s="77"/>
    </row>
    <row r="74" spans="1:14" s="107" customFormat="1" ht="30" customHeight="1">
      <c r="A74" s="74" t="s">
        <v>141</v>
      </c>
      <c r="B74" s="75" t="s">
        <v>113</v>
      </c>
      <c r="C74" s="75" t="s">
        <v>121</v>
      </c>
      <c r="D74" s="75" t="s">
        <v>115</v>
      </c>
      <c r="E74" s="78" t="s">
        <v>75</v>
      </c>
      <c r="F74" s="78" t="s">
        <v>76</v>
      </c>
      <c r="G74" s="76">
        <f t="shared" si="11"/>
        <v>462299.59</v>
      </c>
      <c r="H74" s="76">
        <f>I74</f>
        <v>462299.59</v>
      </c>
      <c r="I74" s="76">
        <f>465000-2700.41</f>
        <v>462299.59</v>
      </c>
      <c r="J74" s="76"/>
      <c r="K74" s="76"/>
      <c r="L74" s="76"/>
      <c r="M74" s="76"/>
      <c r="N74" s="77"/>
    </row>
    <row r="75" spans="1:14" s="107" customFormat="1" ht="30" customHeight="1">
      <c r="A75" s="74" t="s">
        <v>141</v>
      </c>
      <c r="B75" s="75" t="s">
        <v>113</v>
      </c>
      <c r="C75" s="75" t="s">
        <v>121</v>
      </c>
      <c r="D75" s="75" t="s">
        <v>115</v>
      </c>
      <c r="E75" s="78" t="s">
        <v>75</v>
      </c>
      <c r="F75" s="78" t="s">
        <v>78</v>
      </c>
      <c r="G75" s="76">
        <f t="shared" si="11"/>
        <v>393081.43</v>
      </c>
      <c r="H75" s="76">
        <f>I75</f>
        <v>393081.43</v>
      </c>
      <c r="I75" s="76">
        <f>459000-65918.57</f>
        <v>393081.43</v>
      </c>
      <c r="J75" s="76"/>
      <c r="K75" s="76"/>
      <c r="L75" s="76"/>
      <c r="M75" s="76"/>
      <c r="N75" s="77"/>
    </row>
    <row r="76" spans="1:14" s="107" customFormat="1" ht="30" customHeight="1">
      <c r="A76" s="120" t="s">
        <v>141</v>
      </c>
      <c r="B76" s="121" t="s">
        <v>113</v>
      </c>
      <c r="C76" s="121" t="s">
        <v>121</v>
      </c>
      <c r="D76" s="121" t="s">
        <v>115</v>
      </c>
      <c r="E76" s="122" t="s">
        <v>66</v>
      </c>
      <c r="F76" s="122"/>
      <c r="G76" s="123">
        <f t="shared" si="11"/>
        <v>67521.58</v>
      </c>
      <c r="H76" s="123"/>
      <c r="I76" s="123"/>
      <c r="J76" s="123"/>
      <c r="K76" s="123"/>
      <c r="L76" s="123">
        <f>M76</f>
        <v>67521.58</v>
      </c>
      <c r="M76" s="123">
        <f>100000-35903.42+3425</f>
        <v>67521.58</v>
      </c>
      <c r="N76" s="124"/>
    </row>
    <row r="77" spans="1:14" s="113" customFormat="1" ht="36" customHeight="1">
      <c r="A77" s="108" t="s">
        <v>142</v>
      </c>
      <c r="B77" s="110" t="s">
        <v>63</v>
      </c>
      <c r="C77" s="110" t="s">
        <v>63</v>
      </c>
      <c r="D77" s="110" t="s">
        <v>63</v>
      </c>
      <c r="E77" s="110"/>
      <c r="F77" s="110"/>
      <c r="G77" s="111"/>
      <c r="H77" s="111"/>
      <c r="I77" s="111"/>
      <c r="J77" s="111"/>
      <c r="K77" s="111"/>
      <c r="L77" s="111"/>
      <c r="M77" s="111"/>
      <c r="N77" s="112"/>
    </row>
    <row r="78" spans="1:14" s="113" customFormat="1" ht="30" customHeight="1">
      <c r="A78" s="108" t="s">
        <v>143</v>
      </c>
      <c r="B78" s="109" t="s">
        <v>144</v>
      </c>
      <c r="C78" s="110" t="s">
        <v>63</v>
      </c>
      <c r="D78" s="110" t="s">
        <v>63</v>
      </c>
      <c r="E78" s="110"/>
      <c r="F78" s="110"/>
      <c r="G78" s="111"/>
      <c r="H78" s="111"/>
      <c r="I78" s="111"/>
      <c r="J78" s="111"/>
      <c r="K78" s="111"/>
      <c r="L78" s="111"/>
      <c r="M78" s="111"/>
      <c r="N78" s="112"/>
    </row>
    <row r="79" spans="1:14" s="36" customFormat="1" ht="30" customHeight="1">
      <c r="A79" s="46" t="s">
        <v>145</v>
      </c>
      <c r="B79" s="28"/>
      <c r="C79" s="28" t="s">
        <v>63</v>
      </c>
      <c r="D79" s="28" t="s">
        <v>63</v>
      </c>
      <c r="E79" s="28"/>
      <c r="F79" s="28" t="s">
        <v>63</v>
      </c>
      <c r="G79" s="29" t="s">
        <v>63</v>
      </c>
      <c r="H79" s="29" t="s">
        <v>63</v>
      </c>
      <c r="I79" s="29" t="s">
        <v>63</v>
      </c>
      <c r="J79" s="29" t="s">
        <v>63</v>
      </c>
      <c r="K79" s="29" t="s">
        <v>63</v>
      </c>
      <c r="L79" s="29" t="s">
        <v>63</v>
      </c>
      <c r="M79" s="29" t="s">
        <v>63</v>
      </c>
      <c r="N79" s="30" t="s">
        <v>63</v>
      </c>
    </row>
    <row r="80" spans="1:14" s="36" customFormat="1" ht="42" customHeight="1">
      <c r="A80" s="26" t="s">
        <v>146</v>
      </c>
      <c r="B80" s="28"/>
      <c r="C80" s="28" t="s">
        <v>63</v>
      </c>
      <c r="D80" s="28" t="s">
        <v>63</v>
      </c>
      <c r="E80" s="28" t="s">
        <v>63</v>
      </c>
      <c r="F80" s="28" t="s">
        <v>63</v>
      </c>
      <c r="G80" s="35">
        <f>H80+J80+K80+L80</f>
        <v>0</v>
      </c>
      <c r="H80" s="29">
        <f aca="true" t="shared" si="12" ref="H80:N80">H81</f>
        <v>0</v>
      </c>
      <c r="I80" s="29">
        <f t="shared" si="12"/>
        <v>0</v>
      </c>
      <c r="J80" s="29">
        <f t="shared" si="12"/>
        <v>0</v>
      </c>
      <c r="K80" s="29">
        <f t="shared" si="12"/>
        <v>0</v>
      </c>
      <c r="L80" s="29">
        <f t="shared" si="12"/>
        <v>0</v>
      </c>
      <c r="M80" s="29">
        <f t="shared" si="12"/>
        <v>0</v>
      </c>
      <c r="N80" s="30">
        <f t="shared" si="12"/>
        <v>0</v>
      </c>
    </row>
    <row r="81" spans="1:14" s="36" customFormat="1" ht="39" customHeight="1">
      <c r="A81" s="26" t="s">
        <v>64</v>
      </c>
      <c r="B81" s="28"/>
      <c r="C81" s="28"/>
      <c r="D81" s="28"/>
      <c r="E81" s="28"/>
      <c r="F81" s="28"/>
      <c r="G81" s="29">
        <f>H81+J81+K81+L81</f>
        <v>0</v>
      </c>
      <c r="H81" s="29"/>
      <c r="I81" s="29"/>
      <c r="J81" s="29"/>
      <c r="K81" s="29"/>
      <c r="L81" s="29"/>
      <c r="M81" s="29"/>
      <c r="N81" s="30"/>
    </row>
    <row r="82" spans="1:14" s="22" customFormat="1" ht="25.5" customHeight="1">
      <c r="A82" s="179" t="s">
        <v>147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</row>
    <row r="83" spans="1:14" s="31" customFormat="1" ht="43.5" customHeight="1">
      <c r="A83" s="26" t="s">
        <v>61</v>
      </c>
      <c r="B83" s="27" t="s">
        <v>62</v>
      </c>
      <c r="C83" s="28" t="s">
        <v>63</v>
      </c>
      <c r="D83" s="28" t="s">
        <v>63</v>
      </c>
      <c r="E83" s="28" t="s">
        <v>63</v>
      </c>
      <c r="F83" s="28" t="s">
        <v>63</v>
      </c>
      <c r="G83" s="29">
        <f>H83+J83+K83+L83</f>
        <v>0</v>
      </c>
      <c r="H83" s="29">
        <f aca="true" t="shared" si="13" ref="H83:N83">H84</f>
        <v>0</v>
      </c>
      <c r="I83" s="29">
        <f t="shared" si="13"/>
        <v>0</v>
      </c>
      <c r="J83" s="29">
        <f t="shared" si="13"/>
        <v>0</v>
      </c>
      <c r="K83" s="29">
        <f t="shared" si="13"/>
        <v>0</v>
      </c>
      <c r="L83" s="29">
        <f t="shared" si="13"/>
        <v>0</v>
      </c>
      <c r="M83" s="29">
        <f t="shared" si="13"/>
        <v>0</v>
      </c>
      <c r="N83" s="30">
        <f t="shared" si="13"/>
        <v>0</v>
      </c>
    </row>
    <row r="84" spans="1:14" s="31" customFormat="1" ht="36" customHeight="1">
      <c r="A84" s="26" t="s">
        <v>64</v>
      </c>
      <c r="B84" s="27" t="s">
        <v>62</v>
      </c>
      <c r="C84" s="28"/>
      <c r="D84" s="28"/>
      <c r="E84" s="28"/>
      <c r="F84" s="28"/>
      <c r="G84" s="29">
        <f>H84+J84+K84+L84</f>
        <v>0</v>
      </c>
      <c r="H84" s="29"/>
      <c r="I84" s="29"/>
      <c r="J84" s="29"/>
      <c r="K84" s="29"/>
      <c r="L84" s="29"/>
      <c r="M84" s="29"/>
      <c r="N84" s="30"/>
    </row>
    <row r="85" spans="1:14" s="36" customFormat="1" ht="26.25" customHeight="1">
      <c r="A85" s="32" t="s">
        <v>67</v>
      </c>
      <c r="B85" s="33" t="s">
        <v>68</v>
      </c>
      <c r="C85" s="34" t="s">
        <v>63</v>
      </c>
      <c r="D85" s="34" t="s">
        <v>63</v>
      </c>
      <c r="E85" s="34" t="s">
        <v>63</v>
      </c>
      <c r="F85" s="34" t="s">
        <v>63</v>
      </c>
      <c r="G85" s="35">
        <f>H85+J85+K85+L85</f>
        <v>31745000</v>
      </c>
      <c r="H85" s="35">
        <f aca="true" t="shared" si="14" ref="H85:N85">H87+H91+H93</f>
        <v>31500000</v>
      </c>
      <c r="I85" s="35">
        <f t="shared" si="14"/>
        <v>31500000</v>
      </c>
      <c r="J85" s="35">
        <f t="shared" si="14"/>
        <v>245000</v>
      </c>
      <c r="K85" s="35">
        <f t="shared" si="14"/>
        <v>0</v>
      </c>
      <c r="L85" s="35">
        <f t="shared" si="14"/>
        <v>0</v>
      </c>
      <c r="M85" s="35">
        <f t="shared" si="14"/>
        <v>0</v>
      </c>
      <c r="N85" s="35">
        <f t="shared" si="14"/>
        <v>0</v>
      </c>
    </row>
    <row r="86" spans="1:14" s="36" customFormat="1" ht="26.25" customHeight="1">
      <c r="A86" s="26" t="s">
        <v>20</v>
      </c>
      <c r="B86" s="28"/>
      <c r="C86" s="28" t="s">
        <v>63</v>
      </c>
      <c r="D86" s="28" t="s">
        <v>63</v>
      </c>
      <c r="E86" s="28" t="s">
        <v>63</v>
      </c>
      <c r="F86" s="28" t="s">
        <v>63</v>
      </c>
      <c r="G86" s="29" t="s">
        <v>63</v>
      </c>
      <c r="H86" s="29" t="s">
        <v>63</v>
      </c>
      <c r="I86" s="29" t="s">
        <v>63</v>
      </c>
      <c r="J86" s="29" t="s">
        <v>63</v>
      </c>
      <c r="K86" s="29" t="s">
        <v>63</v>
      </c>
      <c r="L86" s="29" t="s">
        <v>63</v>
      </c>
      <c r="M86" s="29" t="s">
        <v>63</v>
      </c>
      <c r="N86" s="30" t="s">
        <v>63</v>
      </c>
    </row>
    <row r="87" spans="1:14" s="38" customFormat="1" ht="26.25" customHeight="1">
      <c r="A87" s="32" t="s">
        <v>69</v>
      </c>
      <c r="B87" s="33" t="s">
        <v>70</v>
      </c>
      <c r="C87" s="33"/>
      <c r="D87" s="33" t="s">
        <v>71</v>
      </c>
      <c r="E87" s="34" t="s">
        <v>63</v>
      </c>
      <c r="F87" s="34" t="s">
        <v>63</v>
      </c>
      <c r="G87" s="35">
        <f aca="true" t="shared" si="15" ref="G87:G100">H87+J87+K87+L87</f>
        <v>31500000</v>
      </c>
      <c r="H87" s="35">
        <f aca="true" t="shared" si="16" ref="H87:N87">H88</f>
        <v>31500000</v>
      </c>
      <c r="I87" s="35">
        <f t="shared" si="16"/>
        <v>31500000</v>
      </c>
      <c r="J87" s="35">
        <f t="shared" si="16"/>
        <v>0</v>
      </c>
      <c r="K87" s="35">
        <f t="shared" si="16"/>
        <v>0</v>
      </c>
      <c r="L87" s="35">
        <f t="shared" si="16"/>
        <v>0</v>
      </c>
      <c r="M87" s="35">
        <f t="shared" si="16"/>
        <v>0</v>
      </c>
      <c r="N87" s="37">
        <f t="shared" si="16"/>
        <v>0</v>
      </c>
    </row>
    <row r="88" spans="1:14" s="39" customFormat="1" ht="26.25" customHeight="1">
      <c r="A88" s="32" t="s">
        <v>72</v>
      </c>
      <c r="B88" s="33" t="s">
        <v>73</v>
      </c>
      <c r="C88" s="33"/>
      <c r="D88" s="33" t="s">
        <v>71</v>
      </c>
      <c r="E88" s="34" t="s">
        <v>63</v>
      </c>
      <c r="F88" s="34" t="s">
        <v>63</v>
      </c>
      <c r="G88" s="35">
        <f t="shared" si="15"/>
        <v>31500000</v>
      </c>
      <c r="H88" s="37">
        <f aca="true" t="shared" si="17" ref="H88:N88">H89+H90</f>
        <v>31500000</v>
      </c>
      <c r="I88" s="37">
        <f t="shared" si="17"/>
        <v>31500000</v>
      </c>
      <c r="J88" s="37">
        <f t="shared" si="17"/>
        <v>0</v>
      </c>
      <c r="K88" s="37">
        <f t="shared" si="17"/>
        <v>0</v>
      </c>
      <c r="L88" s="37">
        <f t="shared" si="17"/>
        <v>0</v>
      </c>
      <c r="M88" s="37">
        <f t="shared" si="17"/>
        <v>0</v>
      </c>
      <c r="N88" s="37">
        <f t="shared" si="17"/>
        <v>0</v>
      </c>
    </row>
    <row r="89" spans="1:14" s="36" customFormat="1" ht="63" customHeight="1">
      <c r="A89" s="26" t="s">
        <v>74</v>
      </c>
      <c r="B89" s="27" t="s">
        <v>73</v>
      </c>
      <c r="C89" s="27"/>
      <c r="D89" s="27" t="s">
        <v>65</v>
      </c>
      <c r="E89" s="27" t="s">
        <v>75</v>
      </c>
      <c r="F89" s="27" t="s">
        <v>76</v>
      </c>
      <c r="G89" s="29">
        <f t="shared" si="15"/>
        <v>24500000</v>
      </c>
      <c r="H89" s="29">
        <f>I89</f>
        <v>24500000</v>
      </c>
      <c r="I89" s="29">
        <v>24500000</v>
      </c>
      <c r="J89" s="29"/>
      <c r="K89" s="29"/>
      <c r="L89" s="29"/>
      <c r="M89" s="29"/>
      <c r="N89" s="30"/>
    </row>
    <row r="90" spans="1:14" s="36" customFormat="1" ht="52.5" customHeight="1">
      <c r="A90" s="26" t="s">
        <v>77</v>
      </c>
      <c r="B90" s="27" t="s">
        <v>73</v>
      </c>
      <c r="C90" s="27"/>
      <c r="D90" s="27" t="s">
        <v>65</v>
      </c>
      <c r="E90" s="27" t="s">
        <v>75</v>
      </c>
      <c r="F90" s="27" t="s">
        <v>78</v>
      </c>
      <c r="G90" s="29">
        <f t="shared" si="15"/>
        <v>7000000</v>
      </c>
      <c r="H90" s="29">
        <f>I90</f>
        <v>7000000</v>
      </c>
      <c r="I90" s="29">
        <v>7000000</v>
      </c>
      <c r="J90" s="29"/>
      <c r="K90" s="29"/>
      <c r="L90" s="29"/>
      <c r="M90" s="29"/>
      <c r="N90" s="30"/>
    </row>
    <row r="91" spans="1:14" s="38" customFormat="1" ht="99.75" customHeight="1" hidden="1">
      <c r="A91" s="32" t="s">
        <v>79</v>
      </c>
      <c r="B91" s="33" t="s">
        <v>73</v>
      </c>
      <c r="C91" s="34" t="s">
        <v>63</v>
      </c>
      <c r="D91" s="34" t="s">
        <v>63</v>
      </c>
      <c r="E91" s="33" t="s">
        <v>66</v>
      </c>
      <c r="F91" s="34" t="s">
        <v>63</v>
      </c>
      <c r="G91" s="35">
        <f t="shared" si="15"/>
        <v>0</v>
      </c>
      <c r="H91" s="35">
        <f>H92</f>
        <v>0</v>
      </c>
      <c r="I91" s="35">
        <f>I92</f>
        <v>0</v>
      </c>
      <c r="J91" s="35">
        <f>J92</f>
        <v>0</v>
      </c>
      <c r="K91" s="35">
        <f>K92</f>
        <v>0</v>
      </c>
      <c r="L91" s="35">
        <f>L92</f>
        <v>0</v>
      </c>
      <c r="M91" s="35">
        <v>0</v>
      </c>
      <c r="N91" s="37">
        <f>N92</f>
        <v>0</v>
      </c>
    </row>
    <row r="92" spans="1:14" s="36" customFormat="1" ht="30" customHeight="1" hidden="1">
      <c r="A92" s="26" t="s">
        <v>80</v>
      </c>
      <c r="B92" s="27" t="s">
        <v>73</v>
      </c>
      <c r="C92" s="27"/>
      <c r="D92" s="27" t="s">
        <v>65</v>
      </c>
      <c r="E92" s="27" t="s">
        <v>66</v>
      </c>
      <c r="F92" s="28" t="s">
        <v>63</v>
      </c>
      <c r="G92" s="29">
        <f t="shared" si="15"/>
        <v>0</v>
      </c>
      <c r="H92" s="29"/>
      <c r="I92" s="29"/>
      <c r="J92" s="29"/>
      <c r="K92" s="29"/>
      <c r="L92" s="29">
        <f>M92+N92</f>
        <v>0</v>
      </c>
      <c r="M92" s="29">
        <v>0</v>
      </c>
      <c r="N92" s="30"/>
    </row>
    <row r="93" spans="1:14" s="38" customFormat="1" ht="21" customHeight="1" hidden="1">
      <c r="A93" s="32" t="s">
        <v>81</v>
      </c>
      <c r="B93" s="33" t="s">
        <v>82</v>
      </c>
      <c r="C93" s="33"/>
      <c r="D93" s="33" t="s">
        <v>83</v>
      </c>
      <c r="E93" s="34" t="s">
        <v>63</v>
      </c>
      <c r="F93" s="34" t="s">
        <v>63</v>
      </c>
      <c r="G93" s="35">
        <f t="shared" si="15"/>
        <v>245000</v>
      </c>
      <c r="H93" s="35">
        <f aca="true" t="shared" si="18" ref="H93:N93">SUM(H94:H97)</f>
        <v>0</v>
      </c>
      <c r="I93" s="35">
        <f t="shared" si="18"/>
        <v>0</v>
      </c>
      <c r="J93" s="35">
        <f t="shared" si="18"/>
        <v>245000</v>
      </c>
      <c r="K93" s="35">
        <f t="shared" si="18"/>
        <v>0</v>
      </c>
      <c r="L93" s="35">
        <f t="shared" si="18"/>
        <v>0</v>
      </c>
      <c r="M93" s="35">
        <f t="shared" si="18"/>
        <v>0</v>
      </c>
      <c r="N93" s="37">
        <f t="shared" si="18"/>
        <v>0</v>
      </c>
    </row>
    <row r="94" spans="1:14" s="36" customFormat="1" ht="61.5" customHeight="1" hidden="1">
      <c r="A94" s="26" t="s">
        <v>84</v>
      </c>
      <c r="B94" s="27" t="s">
        <v>85</v>
      </c>
      <c r="C94" s="27"/>
      <c r="D94" s="27" t="s">
        <v>86</v>
      </c>
      <c r="E94" s="28" t="s">
        <v>63</v>
      </c>
      <c r="F94" s="28" t="s">
        <v>87</v>
      </c>
      <c r="G94" s="29">
        <f t="shared" si="15"/>
        <v>0</v>
      </c>
      <c r="H94" s="29"/>
      <c r="I94" s="29"/>
      <c r="J94" s="29">
        <v>0</v>
      </c>
      <c r="K94" s="29"/>
      <c r="L94" s="29"/>
      <c r="M94" s="29"/>
      <c r="N94" s="30"/>
    </row>
    <row r="95" spans="1:14" s="36" customFormat="1" ht="63.75" customHeight="1" hidden="1">
      <c r="A95" s="26" t="s">
        <v>88</v>
      </c>
      <c r="B95" s="27" t="s">
        <v>85</v>
      </c>
      <c r="C95" s="27"/>
      <c r="D95" s="27" t="s">
        <v>86</v>
      </c>
      <c r="E95" s="28" t="s">
        <v>63</v>
      </c>
      <c r="F95" s="28" t="s">
        <v>89</v>
      </c>
      <c r="G95" s="29">
        <f t="shared" si="15"/>
        <v>0</v>
      </c>
      <c r="H95" s="29"/>
      <c r="I95" s="29"/>
      <c r="J95" s="29">
        <v>0</v>
      </c>
      <c r="K95" s="29"/>
      <c r="L95" s="29"/>
      <c r="M95" s="29"/>
      <c r="N95" s="30"/>
    </row>
    <row r="96" spans="1:14" s="36" customFormat="1" ht="61.5" customHeight="1">
      <c r="A96" s="26" t="s">
        <v>90</v>
      </c>
      <c r="B96" s="27" t="s">
        <v>85</v>
      </c>
      <c r="C96" s="27"/>
      <c r="D96" s="27" t="s">
        <v>86</v>
      </c>
      <c r="E96" s="28" t="s">
        <v>63</v>
      </c>
      <c r="F96" s="28" t="s">
        <v>91</v>
      </c>
      <c r="G96" s="29">
        <f t="shared" si="15"/>
        <v>245000</v>
      </c>
      <c r="H96" s="29"/>
      <c r="I96" s="29"/>
      <c r="J96" s="29">
        <v>245000</v>
      </c>
      <c r="K96" s="29"/>
      <c r="L96" s="29"/>
      <c r="M96" s="29"/>
      <c r="N96" s="30"/>
    </row>
    <row r="97" spans="1:14" s="36" customFormat="1" ht="94.5" customHeight="1" hidden="1">
      <c r="A97" s="26" t="s">
        <v>92</v>
      </c>
      <c r="B97" s="27" t="s">
        <v>85</v>
      </c>
      <c r="C97" s="27"/>
      <c r="D97" s="27" t="s">
        <v>86</v>
      </c>
      <c r="E97" s="28" t="s">
        <v>63</v>
      </c>
      <c r="F97" s="28" t="s">
        <v>93</v>
      </c>
      <c r="G97" s="29">
        <f t="shared" si="15"/>
        <v>0</v>
      </c>
      <c r="H97" s="29"/>
      <c r="I97" s="29"/>
      <c r="J97" s="29">
        <v>0</v>
      </c>
      <c r="K97" s="29"/>
      <c r="L97" s="29"/>
      <c r="M97" s="29"/>
      <c r="N97" s="30"/>
    </row>
    <row r="98" spans="1:14" s="38" customFormat="1" ht="30" customHeight="1">
      <c r="A98" s="32" t="s">
        <v>94</v>
      </c>
      <c r="B98" s="33" t="s">
        <v>95</v>
      </c>
      <c r="C98" s="34" t="s">
        <v>63</v>
      </c>
      <c r="D98" s="34" t="s">
        <v>63</v>
      </c>
      <c r="E98" s="34" t="s">
        <v>63</v>
      </c>
      <c r="F98" s="34" t="s">
        <v>63</v>
      </c>
      <c r="G98" s="35">
        <f t="shared" si="15"/>
        <v>31745000</v>
      </c>
      <c r="H98" s="35">
        <f>H99+H109+H112+H116</f>
        <v>31500000</v>
      </c>
      <c r="I98" s="35">
        <f>I99+I109+I112+I116</f>
        <v>31500000</v>
      </c>
      <c r="J98" s="35">
        <f>J99+J109+J112+J116</f>
        <v>245000</v>
      </c>
      <c r="K98" s="35">
        <v>0</v>
      </c>
      <c r="L98" s="35">
        <f>L99+L109+L112+L116</f>
        <v>0</v>
      </c>
      <c r="M98" s="35">
        <f>M99+M109+M112+M116</f>
        <v>0</v>
      </c>
      <c r="N98" s="37">
        <f>N99+N109+N112+N116</f>
        <v>0</v>
      </c>
    </row>
    <row r="99" spans="1:14" s="45" customFormat="1" ht="38.25" customHeight="1">
      <c r="A99" s="40" t="s">
        <v>96</v>
      </c>
      <c r="B99" s="41" t="s">
        <v>97</v>
      </c>
      <c r="C99" s="41" t="s">
        <v>68</v>
      </c>
      <c r="D99" s="42" t="s">
        <v>63</v>
      </c>
      <c r="E99" s="42"/>
      <c r="F99" s="42"/>
      <c r="G99" s="43">
        <f t="shared" si="15"/>
        <v>17100000</v>
      </c>
      <c r="H99" s="43">
        <f>SUM(H100:H108)</f>
        <v>17100000</v>
      </c>
      <c r="I99" s="43">
        <f>SUM(I100:I105)</f>
        <v>17100000</v>
      </c>
      <c r="J99" s="43">
        <f>SUM(J101:J107)</f>
        <v>0</v>
      </c>
      <c r="K99" s="43">
        <f>SUM(K100:K105)</f>
        <v>0</v>
      </c>
      <c r="L99" s="43">
        <f>SUM(L100:L108)</f>
        <v>0</v>
      </c>
      <c r="M99" s="43">
        <f>SUM(M100:M108)</f>
        <v>0</v>
      </c>
      <c r="N99" s="44">
        <f>SUM(N100:N105)</f>
        <v>0</v>
      </c>
    </row>
    <row r="100" spans="1:14" s="36" customFormat="1" ht="30" customHeight="1">
      <c r="A100" s="26" t="s">
        <v>98</v>
      </c>
      <c r="B100" s="27" t="s">
        <v>99</v>
      </c>
      <c r="C100" s="27" t="s">
        <v>100</v>
      </c>
      <c r="D100" s="27" t="s">
        <v>99</v>
      </c>
      <c r="E100" s="28" t="s">
        <v>75</v>
      </c>
      <c r="F100" s="28" t="s">
        <v>76</v>
      </c>
      <c r="G100" s="29">
        <f t="shared" si="15"/>
        <v>13100000</v>
      </c>
      <c r="H100" s="29">
        <f>I100</f>
        <v>13100000</v>
      </c>
      <c r="I100" s="29">
        <v>13100000</v>
      </c>
      <c r="J100" s="29"/>
      <c r="K100" s="29"/>
      <c r="L100" s="29"/>
      <c r="M100" s="29"/>
      <c r="N100" s="30"/>
    </row>
    <row r="101" spans="1:14" s="36" customFormat="1" ht="30" customHeight="1" hidden="1">
      <c r="A101" s="26" t="s">
        <v>98</v>
      </c>
      <c r="B101" s="27" t="s">
        <v>99</v>
      </c>
      <c r="C101" s="27" t="s">
        <v>100</v>
      </c>
      <c r="D101" s="27" t="s">
        <v>99</v>
      </c>
      <c r="E101" s="28"/>
      <c r="F101" s="28" t="s">
        <v>87</v>
      </c>
      <c r="G101" s="29">
        <f>H101+J101+K101+I101+L101</f>
        <v>0</v>
      </c>
      <c r="H101" s="29"/>
      <c r="I101" s="29"/>
      <c r="J101" s="29"/>
      <c r="K101" s="29"/>
      <c r="L101" s="29"/>
      <c r="M101" s="29"/>
      <c r="N101" s="30"/>
    </row>
    <row r="102" spans="1:14" s="36" customFormat="1" ht="30" customHeight="1" hidden="1">
      <c r="A102" s="26" t="s">
        <v>98</v>
      </c>
      <c r="B102" s="27" t="s">
        <v>99</v>
      </c>
      <c r="C102" s="27" t="s">
        <v>100</v>
      </c>
      <c r="D102" s="27" t="s">
        <v>99</v>
      </c>
      <c r="E102" s="28"/>
      <c r="F102" s="28" t="s">
        <v>89</v>
      </c>
      <c r="G102" s="29">
        <f>H102+J102+K102+I102+L102</f>
        <v>0</v>
      </c>
      <c r="H102" s="29"/>
      <c r="I102" s="29"/>
      <c r="J102" s="29"/>
      <c r="K102" s="29"/>
      <c r="L102" s="29"/>
      <c r="M102" s="29"/>
      <c r="N102" s="30"/>
    </row>
    <row r="103" spans="1:14" s="36" customFormat="1" ht="30" customHeight="1" hidden="1">
      <c r="A103" s="26" t="s">
        <v>98</v>
      </c>
      <c r="B103" s="27" t="s">
        <v>99</v>
      </c>
      <c r="C103" s="27" t="s">
        <v>100</v>
      </c>
      <c r="D103" s="27" t="s">
        <v>99</v>
      </c>
      <c r="E103" s="28" t="s">
        <v>66</v>
      </c>
      <c r="F103" s="28"/>
      <c r="G103" s="29">
        <f>H103+J103+K103+I103+L103</f>
        <v>0</v>
      </c>
      <c r="H103" s="29"/>
      <c r="I103" s="29"/>
      <c r="J103" s="29"/>
      <c r="K103" s="29"/>
      <c r="L103" s="29">
        <f>M103</f>
        <v>0</v>
      </c>
      <c r="M103" s="29"/>
      <c r="N103" s="30"/>
    </row>
    <row r="104" spans="1:14" s="36" customFormat="1" ht="30" customHeight="1" hidden="1">
      <c r="A104" s="26" t="s">
        <v>101</v>
      </c>
      <c r="B104" s="27" t="s">
        <v>99</v>
      </c>
      <c r="C104" s="27" t="s">
        <v>102</v>
      </c>
      <c r="D104" s="27" t="s">
        <v>103</v>
      </c>
      <c r="E104" s="28"/>
      <c r="F104" s="28"/>
      <c r="G104" s="29">
        <f>H104+J104+K104+L104</f>
        <v>0</v>
      </c>
      <c r="H104" s="29">
        <f>I104</f>
        <v>0</v>
      </c>
      <c r="I104" s="29"/>
      <c r="J104" s="29"/>
      <c r="K104" s="29"/>
      <c r="L104" s="29">
        <f>M104</f>
        <v>0</v>
      </c>
      <c r="M104" s="29"/>
      <c r="N104" s="30"/>
    </row>
    <row r="105" spans="1:14" s="36" customFormat="1" ht="30" customHeight="1">
      <c r="A105" s="26" t="s">
        <v>106</v>
      </c>
      <c r="B105" s="27" t="s">
        <v>99</v>
      </c>
      <c r="C105" s="27" t="s">
        <v>107</v>
      </c>
      <c r="D105" s="27" t="s">
        <v>108</v>
      </c>
      <c r="E105" s="28" t="s">
        <v>75</v>
      </c>
      <c r="F105" s="28" t="s">
        <v>76</v>
      </c>
      <c r="G105" s="29">
        <f>H105+J105+K105+L105</f>
        <v>4000000</v>
      </c>
      <c r="H105" s="29">
        <f>I105</f>
        <v>4000000</v>
      </c>
      <c r="I105" s="29">
        <v>4000000</v>
      </c>
      <c r="J105" s="29"/>
      <c r="K105" s="29"/>
      <c r="L105" s="29"/>
      <c r="M105" s="29"/>
      <c r="N105" s="30"/>
    </row>
    <row r="106" spans="1:14" s="36" customFormat="1" ht="30" customHeight="1" hidden="1">
      <c r="A106" s="26" t="s">
        <v>106</v>
      </c>
      <c r="B106" s="27" t="s">
        <v>99</v>
      </c>
      <c r="C106" s="27" t="s">
        <v>107</v>
      </c>
      <c r="D106" s="27" t="s">
        <v>108</v>
      </c>
      <c r="E106" s="28"/>
      <c r="F106" s="28" t="s">
        <v>87</v>
      </c>
      <c r="G106" s="29">
        <f aca="true" t="shared" si="19" ref="G106:G111">H106+J106+K106+I106+L106</f>
        <v>0</v>
      </c>
      <c r="H106" s="29"/>
      <c r="I106" s="29"/>
      <c r="J106" s="29"/>
      <c r="K106" s="29"/>
      <c r="L106" s="29"/>
      <c r="M106" s="29"/>
      <c r="N106" s="30"/>
    </row>
    <row r="107" spans="1:14" s="36" customFormat="1" ht="30" customHeight="1" hidden="1">
      <c r="A107" s="26" t="s">
        <v>106</v>
      </c>
      <c r="B107" s="27" t="s">
        <v>99</v>
      </c>
      <c r="C107" s="27" t="s">
        <v>107</v>
      </c>
      <c r="D107" s="27" t="s">
        <v>108</v>
      </c>
      <c r="E107" s="28"/>
      <c r="F107" s="28" t="s">
        <v>89</v>
      </c>
      <c r="G107" s="29">
        <f t="shared" si="19"/>
        <v>0</v>
      </c>
      <c r="H107" s="29"/>
      <c r="I107" s="29"/>
      <c r="J107" s="29"/>
      <c r="K107" s="29"/>
      <c r="L107" s="29"/>
      <c r="M107" s="29"/>
      <c r="N107" s="30"/>
    </row>
    <row r="108" spans="1:14" s="36" customFormat="1" ht="30" customHeight="1" hidden="1">
      <c r="A108" s="26" t="s">
        <v>106</v>
      </c>
      <c r="B108" s="27" t="s">
        <v>99</v>
      </c>
      <c r="C108" s="27" t="s">
        <v>107</v>
      </c>
      <c r="D108" s="27" t="s">
        <v>108</v>
      </c>
      <c r="E108" s="28" t="s">
        <v>66</v>
      </c>
      <c r="F108" s="28"/>
      <c r="G108" s="29">
        <f t="shared" si="19"/>
        <v>0</v>
      </c>
      <c r="H108" s="29"/>
      <c r="I108" s="29"/>
      <c r="J108" s="29"/>
      <c r="K108" s="29"/>
      <c r="L108" s="29">
        <f>M108</f>
        <v>0</v>
      </c>
      <c r="M108" s="29"/>
      <c r="N108" s="30"/>
    </row>
    <row r="109" spans="1:14" s="45" customFormat="1" ht="38.25" customHeight="1" hidden="1">
      <c r="A109" s="40" t="s">
        <v>109</v>
      </c>
      <c r="B109" s="41" t="s">
        <v>110</v>
      </c>
      <c r="C109" s="42" t="s">
        <v>63</v>
      </c>
      <c r="D109" s="42" t="s">
        <v>63</v>
      </c>
      <c r="E109" s="42"/>
      <c r="F109" s="42"/>
      <c r="G109" s="35">
        <f t="shared" si="19"/>
        <v>0</v>
      </c>
      <c r="H109" s="43">
        <f aca="true" t="shared" si="20" ref="H109:N109">SUM(H110:H111)</f>
        <v>0</v>
      </c>
      <c r="I109" s="43">
        <f t="shared" si="20"/>
        <v>0</v>
      </c>
      <c r="J109" s="43">
        <f t="shared" si="20"/>
        <v>0</v>
      </c>
      <c r="K109" s="43">
        <f t="shared" si="20"/>
        <v>0</v>
      </c>
      <c r="L109" s="43">
        <f t="shared" si="20"/>
        <v>0</v>
      </c>
      <c r="M109" s="43">
        <f t="shared" si="20"/>
        <v>0</v>
      </c>
      <c r="N109" s="44">
        <f t="shared" si="20"/>
        <v>0</v>
      </c>
    </row>
    <row r="110" spans="1:14" s="36" customFormat="1" ht="30" customHeight="1" hidden="1">
      <c r="A110" s="26" t="s">
        <v>111</v>
      </c>
      <c r="B110" s="27" t="s">
        <v>112</v>
      </c>
      <c r="C110" s="27" t="s">
        <v>102</v>
      </c>
      <c r="D110" s="27" t="s">
        <v>113</v>
      </c>
      <c r="E110" s="28"/>
      <c r="F110" s="28"/>
      <c r="G110" s="29">
        <f t="shared" si="19"/>
        <v>0</v>
      </c>
      <c r="H110" s="29"/>
      <c r="I110" s="29"/>
      <c r="J110" s="29"/>
      <c r="K110" s="29"/>
      <c r="L110" s="29"/>
      <c r="M110" s="29"/>
      <c r="N110" s="30"/>
    </row>
    <row r="111" spans="1:14" s="36" customFormat="1" ht="30" customHeight="1" hidden="1">
      <c r="A111" s="26" t="s">
        <v>114</v>
      </c>
      <c r="B111" s="27" t="s">
        <v>112</v>
      </c>
      <c r="C111" s="27" t="s">
        <v>115</v>
      </c>
      <c r="D111" s="27" t="s">
        <v>116</v>
      </c>
      <c r="E111" s="28"/>
      <c r="F111" s="28"/>
      <c r="G111" s="29">
        <f t="shared" si="19"/>
        <v>0</v>
      </c>
      <c r="H111" s="29"/>
      <c r="I111" s="29"/>
      <c r="J111" s="29"/>
      <c r="K111" s="29"/>
      <c r="L111" s="29"/>
      <c r="M111" s="29"/>
      <c r="N111" s="30"/>
    </row>
    <row r="112" spans="1:14" s="45" customFormat="1" ht="30" customHeight="1">
      <c r="A112" s="40" t="s">
        <v>117</v>
      </c>
      <c r="B112" s="41" t="s">
        <v>118</v>
      </c>
      <c r="C112" s="42" t="s">
        <v>63</v>
      </c>
      <c r="D112" s="42" t="s">
        <v>63</v>
      </c>
      <c r="E112" s="42"/>
      <c r="F112" s="42"/>
      <c r="G112" s="35">
        <f>H112+J112+K112+L112</f>
        <v>455000</v>
      </c>
      <c r="H112" s="43">
        <f aca="true" t="shared" si="21" ref="H112:N112">SUM(H113:H115)</f>
        <v>450000</v>
      </c>
      <c r="I112" s="43">
        <f t="shared" si="21"/>
        <v>450000</v>
      </c>
      <c r="J112" s="43">
        <f t="shared" si="21"/>
        <v>5000</v>
      </c>
      <c r="K112" s="43">
        <f t="shared" si="21"/>
        <v>0</v>
      </c>
      <c r="L112" s="43">
        <f t="shared" si="21"/>
        <v>0</v>
      </c>
      <c r="M112" s="43">
        <f t="shared" si="21"/>
        <v>0</v>
      </c>
      <c r="N112" s="44">
        <f t="shared" si="21"/>
        <v>0</v>
      </c>
    </row>
    <row r="113" spans="1:14" s="36" customFormat="1" ht="30" customHeight="1">
      <c r="A113" s="26" t="s">
        <v>119</v>
      </c>
      <c r="B113" s="27" t="s">
        <v>120</v>
      </c>
      <c r="C113" s="27" t="s">
        <v>121</v>
      </c>
      <c r="D113" s="27" t="s">
        <v>116</v>
      </c>
      <c r="E113" s="28" t="s">
        <v>75</v>
      </c>
      <c r="F113" s="28" t="s">
        <v>78</v>
      </c>
      <c r="G113" s="29">
        <f>H113+J113+K113+L113</f>
        <v>450000</v>
      </c>
      <c r="H113" s="29">
        <f>I113</f>
        <v>450000</v>
      </c>
      <c r="I113" s="29">
        <v>450000</v>
      </c>
      <c r="J113" s="29"/>
      <c r="K113" s="29"/>
      <c r="L113" s="29"/>
      <c r="M113" s="29"/>
      <c r="N113" s="30"/>
    </row>
    <row r="114" spans="1:14" s="36" customFormat="1" ht="30" customHeight="1">
      <c r="A114" s="26" t="s">
        <v>119</v>
      </c>
      <c r="B114" s="27" t="s">
        <v>120</v>
      </c>
      <c r="C114" s="27" t="s">
        <v>121</v>
      </c>
      <c r="D114" s="27" t="s">
        <v>116</v>
      </c>
      <c r="E114" s="28"/>
      <c r="F114" s="28" t="s">
        <v>91</v>
      </c>
      <c r="G114" s="29">
        <f>H114+J114+K114+I114+L114</f>
        <v>5000</v>
      </c>
      <c r="H114" s="29"/>
      <c r="I114" s="29"/>
      <c r="J114" s="29">
        <v>5000</v>
      </c>
      <c r="K114" s="29"/>
      <c r="L114" s="29"/>
      <c r="M114" s="29"/>
      <c r="N114" s="30"/>
    </row>
    <row r="115" spans="1:14" s="36" customFormat="1" ht="30" customHeight="1" hidden="1">
      <c r="A115" s="26" t="s">
        <v>119</v>
      </c>
      <c r="B115" s="27" t="s">
        <v>120</v>
      </c>
      <c r="C115" s="27" t="s">
        <v>121</v>
      </c>
      <c r="D115" s="27" t="s">
        <v>116</v>
      </c>
      <c r="E115" s="28" t="s">
        <v>66</v>
      </c>
      <c r="F115" s="28"/>
      <c r="G115" s="29">
        <f>H115+J115+K115+I115+L115</f>
        <v>0</v>
      </c>
      <c r="H115" s="29"/>
      <c r="I115" s="29"/>
      <c r="J115" s="29"/>
      <c r="K115" s="29"/>
      <c r="L115" s="29">
        <f>M115</f>
        <v>0</v>
      </c>
      <c r="M115" s="29"/>
      <c r="N115" s="30"/>
    </row>
    <row r="116" spans="1:14" s="45" customFormat="1" ht="30" customHeight="1">
      <c r="A116" s="40" t="s">
        <v>125</v>
      </c>
      <c r="B116" s="41" t="s">
        <v>126</v>
      </c>
      <c r="C116" s="42" t="s">
        <v>63</v>
      </c>
      <c r="D116" s="42" t="s">
        <v>63</v>
      </c>
      <c r="E116" s="42"/>
      <c r="F116" s="42"/>
      <c r="G116" s="29">
        <f>H116+J116+K116+L116</f>
        <v>14190000</v>
      </c>
      <c r="H116" s="43">
        <f aca="true" t="shared" si="22" ref="H116:N116">SUM(H117:H137)</f>
        <v>13950000</v>
      </c>
      <c r="I116" s="43">
        <f t="shared" si="22"/>
        <v>13950000</v>
      </c>
      <c r="J116" s="43">
        <f t="shared" si="22"/>
        <v>240000</v>
      </c>
      <c r="K116" s="43">
        <f t="shared" si="22"/>
        <v>0</v>
      </c>
      <c r="L116" s="43">
        <f t="shared" si="22"/>
        <v>0</v>
      </c>
      <c r="M116" s="43">
        <f t="shared" si="22"/>
        <v>0</v>
      </c>
      <c r="N116" s="44">
        <f t="shared" si="22"/>
        <v>0</v>
      </c>
    </row>
    <row r="117" spans="1:14" s="36" customFormat="1" ht="30" customHeight="1" hidden="1">
      <c r="A117" s="26" t="s">
        <v>127</v>
      </c>
      <c r="B117" s="27" t="s">
        <v>128</v>
      </c>
      <c r="C117" s="27" t="s">
        <v>121</v>
      </c>
      <c r="D117" s="27" t="s">
        <v>112</v>
      </c>
      <c r="E117" s="28" t="s">
        <v>66</v>
      </c>
      <c r="F117" s="28"/>
      <c r="G117" s="29">
        <f>H117+J117+K117+I117+L117</f>
        <v>0</v>
      </c>
      <c r="H117" s="29"/>
      <c r="I117" s="29"/>
      <c r="J117" s="29"/>
      <c r="K117" s="29"/>
      <c r="L117" s="29">
        <f>M117</f>
        <v>0</v>
      </c>
      <c r="M117" s="29"/>
      <c r="N117" s="30"/>
    </row>
    <row r="118" spans="1:14" s="36" customFormat="1" ht="30" customHeight="1">
      <c r="A118" s="26" t="s">
        <v>129</v>
      </c>
      <c r="B118" s="27" t="s">
        <v>128</v>
      </c>
      <c r="C118" s="27" t="s">
        <v>121</v>
      </c>
      <c r="D118" s="27" t="s">
        <v>105</v>
      </c>
      <c r="E118" s="28" t="s">
        <v>75</v>
      </c>
      <c r="F118" s="28" t="s">
        <v>78</v>
      </c>
      <c r="G118" s="29">
        <f>H118+J118+K118+L118</f>
        <v>250000</v>
      </c>
      <c r="H118" s="29">
        <f>I118</f>
        <v>250000</v>
      </c>
      <c r="I118" s="29">
        <v>250000</v>
      </c>
      <c r="J118" s="29"/>
      <c r="K118" s="29"/>
      <c r="L118" s="29"/>
      <c r="M118" s="29"/>
      <c r="N118" s="30"/>
    </row>
    <row r="119" spans="1:14" s="36" customFormat="1" ht="30" customHeight="1">
      <c r="A119" s="26" t="s">
        <v>129</v>
      </c>
      <c r="B119" s="27" t="s">
        <v>128</v>
      </c>
      <c r="C119" s="27" t="s">
        <v>121</v>
      </c>
      <c r="D119" s="27" t="s">
        <v>105</v>
      </c>
      <c r="E119" s="28"/>
      <c r="F119" s="28" t="s">
        <v>91</v>
      </c>
      <c r="G119" s="29">
        <f>H119+J119+K119+I119+L119</f>
        <v>160000</v>
      </c>
      <c r="H119" s="29"/>
      <c r="I119" s="29"/>
      <c r="J119" s="29">
        <v>160000</v>
      </c>
      <c r="K119" s="29"/>
      <c r="L119" s="29"/>
      <c r="M119" s="29"/>
      <c r="N119" s="30"/>
    </row>
    <row r="120" spans="1:14" s="36" customFormat="1" ht="30" customHeight="1" hidden="1">
      <c r="A120" s="26" t="s">
        <v>129</v>
      </c>
      <c r="B120" s="27" t="s">
        <v>128</v>
      </c>
      <c r="C120" s="27" t="s">
        <v>121</v>
      </c>
      <c r="D120" s="27" t="s">
        <v>105</v>
      </c>
      <c r="E120" s="28" t="s">
        <v>66</v>
      </c>
      <c r="F120" s="28"/>
      <c r="G120" s="29">
        <f>H120+J120+K120+I120+L120</f>
        <v>0</v>
      </c>
      <c r="H120" s="29"/>
      <c r="I120" s="29"/>
      <c r="J120" s="29"/>
      <c r="K120" s="29"/>
      <c r="L120" s="29">
        <f>M120</f>
        <v>0</v>
      </c>
      <c r="M120" s="29"/>
      <c r="N120" s="30"/>
    </row>
    <row r="121" spans="1:14" s="36" customFormat="1" ht="30" customHeight="1">
      <c r="A121" s="26" t="s">
        <v>130</v>
      </c>
      <c r="B121" s="27" t="s">
        <v>128</v>
      </c>
      <c r="C121" s="27" t="s">
        <v>121</v>
      </c>
      <c r="D121" s="27" t="s">
        <v>131</v>
      </c>
      <c r="E121" s="28" t="s">
        <v>75</v>
      </c>
      <c r="F121" s="28" t="s">
        <v>76</v>
      </c>
      <c r="G121" s="29">
        <f>H121+J121+K121+L121</f>
        <v>950000</v>
      </c>
      <c r="H121" s="29">
        <f>I121</f>
        <v>950000</v>
      </c>
      <c r="I121" s="29">
        <v>950000</v>
      </c>
      <c r="J121" s="29"/>
      <c r="K121" s="29"/>
      <c r="L121" s="29"/>
      <c r="M121" s="29"/>
      <c r="N121" s="30"/>
    </row>
    <row r="122" spans="1:14" s="36" customFormat="1" ht="30" customHeight="1" hidden="1">
      <c r="A122" s="26" t="s">
        <v>130</v>
      </c>
      <c r="B122" s="27" t="s">
        <v>128</v>
      </c>
      <c r="C122" s="27" t="s">
        <v>121</v>
      </c>
      <c r="D122" s="27" t="s">
        <v>131</v>
      </c>
      <c r="E122" s="28" t="s">
        <v>66</v>
      </c>
      <c r="F122" s="28"/>
      <c r="G122" s="29">
        <f>H122+J122+K122+I122+L122</f>
        <v>0</v>
      </c>
      <c r="H122" s="29"/>
      <c r="I122" s="29"/>
      <c r="J122" s="29"/>
      <c r="K122" s="29"/>
      <c r="L122" s="29">
        <f>M122</f>
        <v>0</v>
      </c>
      <c r="M122" s="29"/>
      <c r="N122" s="30"/>
    </row>
    <row r="123" spans="1:14" s="36" customFormat="1" ht="30" customHeight="1">
      <c r="A123" s="26" t="s">
        <v>132</v>
      </c>
      <c r="B123" s="27" t="s">
        <v>128</v>
      </c>
      <c r="C123" s="27" t="s">
        <v>121</v>
      </c>
      <c r="D123" s="27" t="s">
        <v>133</v>
      </c>
      <c r="E123" s="28" t="s">
        <v>75</v>
      </c>
      <c r="F123" s="28" t="s">
        <v>78</v>
      </c>
      <c r="G123" s="29">
        <f aca="true" t="shared" si="23" ref="G123:G137">H123+J123+K123+L123</f>
        <v>1800000</v>
      </c>
      <c r="H123" s="29">
        <f>I123</f>
        <v>1800000</v>
      </c>
      <c r="I123" s="29">
        <v>1800000</v>
      </c>
      <c r="J123" s="29"/>
      <c r="K123" s="29"/>
      <c r="L123" s="29"/>
      <c r="M123" s="29"/>
      <c r="N123" s="30"/>
    </row>
    <row r="124" spans="1:14" s="36" customFormat="1" ht="30" customHeight="1" hidden="1">
      <c r="A124" s="26" t="s">
        <v>132</v>
      </c>
      <c r="B124" s="27" t="s">
        <v>128</v>
      </c>
      <c r="C124" s="27" t="s">
        <v>121</v>
      </c>
      <c r="D124" s="27" t="s">
        <v>133</v>
      </c>
      <c r="E124" s="28" t="s">
        <v>66</v>
      </c>
      <c r="F124" s="28"/>
      <c r="G124" s="29">
        <f t="shared" si="23"/>
        <v>0</v>
      </c>
      <c r="H124" s="29"/>
      <c r="I124" s="29"/>
      <c r="J124" s="29"/>
      <c r="K124" s="29"/>
      <c r="L124" s="29">
        <f>M124</f>
        <v>0</v>
      </c>
      <c r="M124" s="29"/>
      <c r="N124" s="30"/>
    </row>
    <row r="125" spans="1:14" s="36" customFormat="1" ht="30" customHeight="1">
      <c r="A125" s="26" t="s">
        <v>134</v>
      </c>
      <c r="B125" s="27" t="s">
        <v>128</v>
      </c>
      <c r="C125" s="27" t="s">
        <v>121</v>
      </c>
      <c r="D125" s="27" t="s">
        <v>135</v>
      </c>
      <c r="E125" s="28" t="s">
        <v>75</v>
      </c>
      <c r="F125" s="28" t="s">
        <v>76</v>
      </c>
      <c r="G125" s="29">
        <f t="shared" si="23"/>
        <v>1400000</v>
      </c>
      <c r="H125" s="29">
        <f>I125</f>
        <v>1400000</v>
      </c>
      <c r="I125" s="29">
        <v>1400000</v>
      </c>
      <c r="J125" s="29"/>
      <c r="K125" s="29"/>
      <c r="L125" s="29"/>
      <c r="M125" s="29"/>
      <c r="N125" s="30"/>
    </row>
    <row r="126" spans="1:14" s="36" customFormat="1" ht="30" customHeight="1" hidden="1">
      <c r="A126" s="26" t="s">
        <v>134</v>
      </c>
      <c r="B126" s="27" t="s">
        <v>128</v>
      </c>
      <c r="C126" s="27" t="s">
        <v>121</v>
      </c>
      <c r="D126" s="27" t="s">
        <v>135</v>
      </c>
      <c r="E126" s="28" t="s">
        <v>66</v>
      </c>
      <c r="F126" s="28"/>
      <c r="G126" s="29">
        <f t="shared" si="23"/>
        <v>0</v>
      </c>
      <c r="H126" s="29"/>
      <c r="I126" s="29"/>
      <c r="J126" s="29"/>
      <c r="K126" s="29"/>
      <c r="L126" s="29">
        <f>M126</f>
        <v>0</v>
      </c>
      <c r="M126" s="29"/>
      <c r="N126" s="30"/>
    </row>
    <row r="127" spans="1:14" s="36" customFormat="1" ht="30" customHeight="1">
      <c r="A127" s="26" t="s">
        <v>136</v>
      </c>
      <c r="B127" s="27" t="s">
        <v>128</v>
      </c>
      <c r="C127" s="27" t="s">
        <v>121</v>
      </c>
      <c r="D127" s="27" t="s">
        <v>137</v>
      </c>
      <c r="E127" s="28" t="s">
        <v>75</v>
      </c>
      <c r="F127" s="28" t="s">
        <v>76</v>
      </c>
      <c r="G127" s="29">
        <f t="shared" si="23"/>
        <v>4100000</v>
      </c>
      <c r="H127" s="29">
        <f>I127</f>
        <v>4100000</v>
      </c>
      <c r="I127" s="29">
        <v>4100000</v>
      </c>
      <c r="J127" s="29"/>
      <c r="K127" s="29"/>
      <c r="L127" s="29"/>
      <c r="M127" s="29"/>
      <c r="N127" s="30"/>
    </row>
    <row r="128" spans="1:14" s="36" customFormat="1" ht="30" customHeight="1">
      <c r="A128" s="26" t="s">
        <v>136</v>
      </c>
      <c r="B128" s="27" t="s">
        <v>128</v>
      </c>
      <c r="C128" s="27" t="s">
        <v>121</v>
      </c>
      <c r="D128" s="27" t="s">
        <v>137</v>
      </c>
      <c r="E128" s="28" t="s">
        <v>75</v>
      </c>
      <c r="F128" s="28" t="s">
        <v>78</v>
      </c>
      <c r="G128" s="29">
        <f t="shared" si="23"/>
        <v>4100000</v>
      </c>
      <c r="H128" s="29">
        <f>I128</f>
        <v>4100000</v>
      </c>
      <c r="I128" s="29">
        <v>4100000</v>
      </c>
      <c r="J128" s="29"/>
      <c r="K128" s="29"/>
      <c r="L128" s="29"/>
      <c r="M128" s="29"/>
      <c r="N128" s="30"/>
    </row>
    <row r="129" spans="1:14" s="36" customFormat="1" ht="30" customHeight="1">
      <c r="A129" s="26" t="s">
        <v>136</v>
      </c>
      <c r="B129" s="27" t="s">
        <v>128</v>
      </c>
      <c r="C129" s="27" t="s">
        <v>121</v>
      </c>
      <c r="D129" s="27" t="s">
        <v>137</v>
      </c>
      <c r="E129" s="28"/>
      <c r="F129" s="28" t="s">
        <v>91</v>
      </c>
      <c r="G129" s="29">
        <f t="shared" si="23"/>
        <v>80000</v>
      </c>
      <c r="H129" s="29"/>
      <c r="I129" s="29"/>
      <c r="J129" s="29">
        <v>80000</v>
      </c>
      <c r="K129" s="29"/>
      <c r="L129" s="29"/>
      <c r="M129" s="29"/>
      <c r="N129" s="30"/>
    </row>
    <row r="130" spans="1:14" s="36" customFormat="1" ht="30" customHeight="1" hidden="1">
      <c r="A130" s="26" t="s">
        <v>136</v>
      </c>
      <c r="B130" s="27" t="s">
        <v>128</v>
      </c>
      <c r="C130" s="27" t="s">
        <v>121</v>
      </c>
      <c r="D130" s="27" t="s">
        <v>137</v>
      </c>
      <c r="E130" s="28" t="s">
        <v>66</v>
      </c>
      <c r="F130" s="28"/>
      <c r="G130" s="29">
        <f t="shared" si="23"/>
        <v>0</v>
      </c>
      <c r="H130" s="29"/>
      <c r="I130" s="29"/>
      <c r="J130" s="29"/>
      <c r="K130" s="29"/>
      <c r="L130" s="29">
        <f>M130</f>
        <v>0</v>
      </c>
      <c r="M130" s="29"/>
      <c r="N130" s="30"/>
    </row>
    <row r="131" spans="1:14" s="36" customFormat="1" ht="30" customHeight="1">
      <c r="A131" s="26" t="s">
        <v>138</v>
      </c>
      <c r="B131" s="27" t="s">
        <v>113</v>
      </c>
      <c r="C131" s="27" t="s">
        <v>121</v>
      </c>
      <c r="D131" s="27" t="s">
        <v>139</v>
      </c>
      <c r="E131" s="28" t="s">
        <v>75</v>
      </c>
      <c r="F131" s="28" t="s">
        <v>76</v>
      </c>
      <c r="G131" s="29">
        <f t="shared" si="23"/>
        <v>450000</v>
      </c>
      <c r="H131" s="29">
        <f>I131</f>
        <v>450000</v>
      </c>
      <c r="I131" s="29">
        <v>450000</v>
      </c>
      <c r="J131" s="29"/>
      <c r="K131" s="29"/>
      <c r="L131" s="29"/>
      <c r="M131" s="29"/>
      <c r="N131" s="30"/>
    </row>
    <row r="132" spans="1:14" s="36" customFormat="1" ht="30" customHeight="1" hidden="1">
      <c r="A132" s="26" t="s">
        <v>138</v>
      </c>
      <c r="B132" s="27" t="s">
        <v>113</v>
      </c>
      <c r="C132" s="27" t="s">
        <v>121</v>
      </c>
      <c r="D132" s="27" t="s">
        <v>139</v>
      </c>
      <c r="E132" s="28" t="s">
        <v>66</v>
      </c>
      <c r="F132" s="28"/>
      <c r="G132" s="29">
        <f t="shared" si="23"/>
        <v>0</v>
      </c>
      <c r="H132" s="29"/>
      <c r="I132" s="29"/>
      <c r="J132" s="29"/>
      <c r="K132" s="29"/>
      <c r="L132" s="29">
        <f>M132</f>
        <v>0</v>
      </c>
      <c r="M132" s="29"/>
      <c r="N132" s="30"/>
    </row>
    <row r="133" spans="1:14" s="36" customFormat="1" ht="30" customHeight="1" hidden="1">
      <c r="A133" s="26" t="s">
        <v>138</v>
      </c>
      <c r="B133" s="27" t="s">
        <v>113</v>
      </c>
      <c r="C133" s="27" t="s">
        <v>121</v>
      </c>
      <c r="D133" s="27" t="s">
        <v>139</v>
      </c>
      <c r="E133" s="28"/>
      <c r="F133" s="28" t="s">
        <v>93</v>
      </c>
      <c r="G133" s="29">
        <f t="shared" si="23"/>
        <v>0</v>
      </c>
      <c r="H133" s="29"/>
      <c r="I133" s="29"/>
      <c r="J133" s="29"/>
      <c r="K133" s="29"/>
      <c r="L133" s="29"/>
      <c r="M133" s="29"/>
      <c r="N133" s="30"/>
    </row>
    <row r="134" spans="1:14" s="36" customFormat="1" ht="30" customHeight="1" hidden="1">
      <c r="A134" s="26" t="s">
        <v>138</v>
      </c>
      <c r="B134" s="27" t="s">
        <v>113</v>
      </c>
      <c r="C134" s="27" t="s">
        <v>140</v>
      </c>
      <c r="D134" s="27" t="s">
        <v>139</v>
      </c>
      <c r="E134" s="28"/>
      <c r="F134" s="28"/>
      <c r="G134" s="29">
        <f t="shared" si="23"/>
        <v>0</v>
      </c>
      <c r="H134" s="29"/>
      <c r="I134" s="29"/>
      <c r="J134" s="29"/>
      <c r="K134" s="29"/>
      <c r="L134" s="29"/>
      <c r="M134" s="29"/>
      <c r="N134" s="30"/>
    </row>
    <row r="135" spans="1:14" s="36" customFormat="1" ht="30" customHeight="1">
      <c r="A135" s="26" t="s">
        <v>141</v>
      </c>
      <c r="B135" s="27" t="s">
        <v>113</v>
      </c>
      <c r="C135" s="27" t="s">
        <v>121</v>
      </c>
      <c r="D135" s="27" t="s">
        <v>115</v>
      </c>
      <c r="E135" s="28" t="s">
        <v>75</v>
      </c>
      <c r="F135" s="28" t="s">
        <v>76</v>
      </c>
      <c r="G135" s="29">
        <f t="shared" si="23"/>
        <v>500000</v>
      </c>
      <c r="H135" s="29">
        <f>I135</f>
        <v>500000</v>
      </c>
      <c r="I135" s="29">
        <v>500000</v>
      </c>
      <c r="J135" s="29"/>
      <c r="K135" s="29"/>
      <c r="L135" s="29"/>
      <c r="M135" s="29"/>
      <c r="N135" s="30"/>
    </row>
    <row r="136" spans="1:14" s="36" customFormat="1" ht="30" customHeight="1">
      <c r="A136" s="26" t="s">
        <v>141</v>
      </c>
      <c r="B136" s="27" t="s">
        <v>113</v>
      </c>
      <c r="C136" s="27" t="s">
        <v>121</v>
      </c>
      <c r="D136" s="27" t="s">
        <v>115</v>
      </c>
      <c r="E136" s="28" t="s">
        <v>75</v>
      </c>
      <c r="F136" s="28" t="s">
        <v>78</v>
      </c>
      <c r="G136" s="29">
        <f t="shared" si="23"/>
        <v>400000</v>
      </c>
      <c r="H136" s="29">
        <f>I136</f>
        <v>400000</v>
      </c>
      <c r="I136" s="29">
        <v>400000</v>
      </c>
      <c r="J136" s="29"/>
      <c r="K136" s="29"/>
      <c r="L136" s="29"/>
      <c r="M136" s="29"/>
      <c r="N136" s="30"/>
    </row>
    <row r="137" spans="1:14" s="36" customFormat="1" ht="30" customHeight="1" hidden="1">
      <c r="A137" s="26" t="s">
        <v>141</v>
      </c>
      <c r="B137" s="27" t="s">
        <v>113</v>
      </c>
      <c r="C137" s="27" t="s">
        <v>121</v>
      </c>
      <c r="D137" s="27" t="s">
        <v>115</v>
      </c>
      <c r="E137" s="28" t="s">
        <v>66</v>
      </c>
      <c r="F137" s="28"/>
      <c r="G137" s="29">
        <f t="shared" si="23"/>
        <v>0</v>
      </c>
      <c r="H137" s="29"/>
      <c r="I137" s="29"/>
      <c r="J137" s="29"/>
      <c r="K137" s="29"/>
      <c r="L137" s="29">
        <f>M137</f>
        <v>0</v>
      </c>
      <c r="M137" s="29"/>
      <c r="N137" s="30"/>
    </row>
    <row r="138" spans="1:14" s="38" customFormat="1" ht="36" customHeight="1">
      <c r="A138" s="32" t="s">
        <v>142</v>
      </c>
      <c r="B138" s="34" t="s">
        <v>63</v>
      </c>
      <c r="C138" s="34" t="s">
        <v>63</v>
      </c>
      <c r="D138" s="34" t="s">
        <v>63</v>
      </c>
      <c r="E138" s="34"/>
      <c r="F138" s="34"/>
      <c r="G138" s="35"/>
      <c r="H138" s="35"/>
      <c r="I138" s="35"/>
      <c r="J138" s="35"/>
      <c r="K138" s="35"/>
      <c r="L138" s="35"/>
      <c r="M138" s="35"/>
      <c r="N138" s="37"/>
    </row>
    <row r="139" spans="1:14" s="38" customFormat="1" ht="30" customHeight="1">
      <c r="A139" s="32" t="s">
        <v>143</v>
      </c>
      <c r="B139" s="33" t="s">
        <v>144</v>
      </c>
      <c r="C139" s="34" t="s">
        <v>63</v>
      </c>
      <c r="D139" s="34" t="s">
        <v>63</v>
      </c>
      <c r="E139" s="34"/>
      <c r="F139" s="34"/>
      <c r="G139" s="35"/>
      <c r="H139" s="35"/>
      <c r="I139" s="35"/>
      <c r="J139" s="35"/>
      <c r="K139" s="35"/>
      <c r="L139" s="35"/>
      <c r="M139" s="35"/>
      <c r="N139" s="37"/>
    </row>
    <row r="140" spans="1:14" s="36" customFormat="1" ht="30" customHeight="1">
      <c r="A140" s="46" t="s">
        <v>145</v>
      </c>
      <c r="B140" s="28"/>
      <c r="C140" s="28" t="s">
        <v>63</v>
      </c>
      <c r="D140" s="28" t="s">
        <v>63</v>
      </c>
      <c r="E140" s="28"/>
      <c r="F140" s="28" t="s">
        <v>63</v>
      </c>
      <c r="G140" s="29" t="s">
        <v>63</v>
      </c>
      <c r="H140" s="29" t="s">
        <v>63</v>
      </c>
      <c r="I140" s="29" t="s">
        <v>63</v>
      </c>
      <c r="J140" s="29" t="s">
        <v>63</v>
      </c>
      <c r="K140" s="29" t="s">
        <v>63</v>
      </c>
      <c r="L140" s="29" t="s">
        <v>63</v>
      </c>
      <c r="M140" s="29" t="s">
        <v>63</v>
      </c>
      <c r="N140" s="30" t="s">
        <v>63</v>
      </c>
    </row>
    <row r="141" spans="1:14" s="36" customFormat="1" ht="42" customHeight="1">
      <c r="A141" s="26" t="s">
        <v>146</v>
      </c>
      <c r="B141" s="28"/>
      <c r="C141" s="28" t="s">
        <v>63</v>
      </c>
      <c r="D141" s="28" t="s">
        <v>63</v>
      </c>
      <c r="E141" s="28" t="s">
        <v>63</v>
      </c>
      <c r="F141" s="28" t="s">
        <v>63</v>
      </c>
      <c r="G141" s="35">
        <f>H141+J141+K141+L141</f>
        <v>0</v>
      </c>
      <c r="H141" s="29">
        <f aca="true" t="shared" si="24" ref="H141:N141">H142</f>
        <v>0</v>
      </c>
      <c r="I141" s="29">
        <f t="shared" si="24"/>
        <v>0</v>
      </c>
      <c r="J141" s="29">
        <f t="shared" si="24"/>
        <v>0</v>
      </c>
      <c r="K141" s="29">
        <f t="shared" si="24"/>
        <v>0</v>
      </c>
      <c r="L141" s="29">
        <f t="shared" si="24"/>
        <v>0</v>
      </c>
      <c r="M141" s="29">
        <f t="shared" si="24"/>
        <v>0</v>
      </c>
      <c r="N141" s="30">
        <f t="shared" si="24"/>
        <v>0</v>
      </c>
    </row>
    <row r="142" spans="1:14" s="36" customFormat="1" ht="39" customHeight="1">
      <c r="A142" s="26" t="s">
        <v>64</v>
      </c>
      <c r="B142" s="28"/>
      <c r="C142" s="28"/>
      <c r="D142" s="28"/>
      <c r="E142" s="28"/>
      <c r="F142" s="28"/>
      <c r="G142" s="29">
        <f>H142+J142+K142+L142</f>
        <v>0</v>
      </c>
      <c r="H142" s="29"/>
      <c r="I142" s="29"/>
      <c r="J142" s="29"/>
      <c r="K142" s="29"/>
      <c r="L142" s="29"/>
      <c r="M142" s="29"/>
      <c r="N142" s="30"/>
    </row>
    <row r="143" spans="1:14" s="22" customFormat="1" ht="25.5" customHeight="1">
      <c r="A143" s="180" t="s">
        <v>148</v>
      </c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</row>
    <row r="144" spans="1:14" s="31" customFormat="1" ht="43.5" customHeight="1">
      <c r="A144" s="26" t="s">
        <v>61</v>
      </c>
      <c r="B144" s="27" t="s">
        <v>62</v>
      </c>
      <c r="C144" s="28" t="s">
        <v>63</v>
      </c>
      <c r="D144" s="28" t="s">
        <v>63</v>
      </c>
      <c r="E144" s="28" t="s">
        <v>63</v>
      </c>
      <c r="F144" s="28" t="s">
        <v>63</v>
      </c>
      <c r="G144" s="29">
        <f>H144+J144+K144+L144</f>
        <v>0</v>
      </c>
      <c r="H144" s="29">
        <f aca="true" t="shared" si="25" ref="H144:N144">H145</f>
        <v>0</v>
      </c>
      <c r="I144" s="29">
        <f t="shared" si="25"/>
        <v>0</v>
      </c>
      <c r="J144" s="29">
        <f t="shared" si="25"/>
        <v>0</v>
      </c>
      <c r="K144" s="29">
        <f t="shared" si="25"/>
        <v>0</v>
      </c>
      <c r="L144" s="29">
        <f t="shared" si="25"/>
        <v>0</v>
      </c>
      <c r="M144" s="29">
        <f t="shared" si="25"/>
        <v>0</v>
      </c>
      <c r="N144" s="30">
        <f t="shared" si="25"/>
        <v>0</v>
      </c>
    </row>
    <row r="145" spans="1:14" s="31" customFormat="1" ht="36" customHeight="1">
      <c r="A145" s="26" t="s">
        <v>64</v>
      </c>
      <c r="B145" s="27" t="s">
        <v>62</v>
      </c>
      <c r="C145" s="28"/>
      <c r="D145" s="28"/>
      <c r="E145" s="28"/>
      <c r="F145" s="28"/>
      <c r="G145" s="29">
        <f>H145+J145+K145+L145</f>
        <v>0</v>
      </c>
      <c r="H145" s="29"/>
      <c r="I145" s="29"/>
      <c r="J145" s="29"/>
      <c r="K145" s="29"/>
      <c r="L145" s="29"/>
      <c r="M145" s="29"/>
      <c r="N145" s="30"/>
    </row>
    <row r="146" spans="1:14" s="36" customFormat="1" ht="26.25" customHeight="1">
      <c r="A146" s="32" t="s">
        <v>67</v>
      </c>
      <c r="B146" s="33" t="s">
        <v>68</v>
      </c>
      <c r="C146" s="34" t="s">
        <v>63</v>
      </c>
      <c r="D146" s="34" t="s">
        <v>63</v>
      </c>
      <c r="E146" s="34" t="s">
        <v>63</v>
      </c>
      <c r="F146" s="34" t="s">
        <v>63</v>
      </c>
      <c r="G146" s="35">
        <f>H146+J146+K146+L146</f>
        <v>32490000</v>
      </c>
      <c r="H146" s="35">
        <f aca="true" t="shared" si="26" ref="H146:N146">H148+H152+H154</f>
        <v>31990000</v>
      </c>
      <c r="I146" s="35">
        <f t="shared" si="26"/>
        <v>31990000</v>
      </c>
      <c r="J146" s="35">
        <f t="shared" si="26"/>
        <v>500000</v>
      </c>
      <c r="K146" s="35">
        <f t="shared" si="26"/>
        <v>0</v>
      </c>
      <c r="L146" s="35">
        <f t="shared" si="26"/>
        <v>0</v>
      </c>
      <c r="M146" s="35">
        <f t="shared" si="26"/>
        <v>0</v>
      </c>
      <c r="N146" s="35">
        <f t="shared" si="26"/>
        <v>0</v>
      </c>
    </row>
    <row r="147" spans="1:14" s="36" customFormat="1" ht="26.25" customHeight="1">
      <c r="A147" s="26" t="s">
        <v>20</v>
      </c>
      <c r="B147" s="28"/>
      <c r="C147" s="28" t="s">
        <v>63</v>
      </c>
      <c r="D147" s="28" t="s">
        <v>63</v>
      </c>
      <c r="E147" s="28" t="s">
        <v>63</v>
      </c>
      <c r="F147" s="28" t="s">
        <v>63</v>
      </c>
      <c r="G147" s="29" t="s">
        <v>63</v>
      </c>
      <c r="H147" s="29" t="s">
        <v>63</v>
      </c>
      <c r="I147" s="29" t="s">
        <v>63</v>
      </c>
      <c r="J147" s="29" t="s">
        <v>63</v>
      </c>
      <c r="K147" s="29" t="s">
        <v>63</v>
      </c>
      <c r="L147" s="29" t="s">
        <v>63</v>
      </c>
      <c r="M147" s="29" t="s">
        <v>63</v>
      </c>
      <c r="N147" s="30" t="s">
        <v>63</v>
      </c>
    </row>
    <row r="148" spans="1:14" s="38" customFormat="1" ht="26.25" customHeight="1">
      <c r="A148" s="32" t="s">
        <v>69</v>
      </c>
      <c r="B148" s="33" t="s">
        <v>70</v>
      </c>
      <c r="C148" s="33"/>
      <c r="D148" s="33" t="s">
        <v>71</v>
      </c>
      <c r="E148" s="34" t="s">
        <v>63</v>
      </c>
      <c r="F148" s="34" t="s">
        <v>63</v>
      </c>
      <c r="G148" s="35">
        <f aca="true" t="shared" si="27" ref="G148:G161">H148+J148+K148+L148</f>
        <v>31990000</v>
      </c>
      <c r="H148" s="35">
        <f aca="true" t="shared" si="28" ref="H148:N148">H149</f>
        <v>31990000</v>
      </c>
      <c r="I148" s="35">
        <f t="shared" si="28"/>
        <v>31990000</v>
      </c>
      <c r="J148" s="35">
        <f t="shared" si="28"/>
        <v>0</v>
      </c>
      <c r="K148" s="35">
        <f t="shared" si="28"/>
        <v>0</v>
      </c>
      <c r="L148" s="35">
        <f t="shared" si="28"/>
        <v>0</v>
      </c>
      <c r="M148" s="35">
        <f t="shared" si="28"/>
        <v>0</v>
      </c>
      <c r="N148" s="37">
        <f t="shared" si="28"/>
        <v>0</v>
      </c>
    </row>
    <row r="149" spans="1:14" s="39" customFormat="1" ht="26.25" customHeight="1">
      <c r="A149" s="32" t="s">
        <v>72</v>
      </c>
      <c r="B149" s="33" t="s">
        <v>73</v>
      </c>
      <c r="C149" s="33"/>
      <c r="D149" s="33" t="s">
        <v>71</v>
      </c>
      <c r="E149" s="34" t="s">
        <v>63</v>
      </c>
      <c r="F149" s="34" t="s">
        <v>63</v>
      </c>
      <c r="G149" s="35">
        <f t="shared" si="27"/>
        <v>31990000</v>
      </c>
      <c r="H149" s="37">
        <f aca="true" t="shared" si="29" ref="H149:N149">H150+H151</f>
        <v>31990000</v>
      </c>
      <c r="I149" s="37">
        <f>I150+I151</f>
        <v>31990000</v>
      </c>
      <c r="J149" s="37">
        <f t="shared" si="29"/>
        <v>0</v>
      </c>
      <c r="K149" s="37">
        <f t="shared" si="29"/>
        <v>0</v>
      </c>
      <c r="L149" s="37">
        <f t="shared" si="29"/>
        <v>0</v>
      </c>
      <c r="M149" s="37">
        <f t="shared" si="29"/>
        <v>0</v>
      </c>
      <c r="N149" s="37">
        <f t="shared" si="29"/>
        <v>0</v>
      </c>
    </row>
    <row r="150" spans="1:14" s="36" customFormat="1" ht="63" customHeight="1">
      <c r="A150" s="26" t="s">
        <v>74</v>
      </c>
      <c r="B150" s="27" t="s">
        <v>73</v>
      </c>
      <c r="C150" s="27"/>
      <c r="D150" s="27" t="s">
        <v>65</v>
      </c>
      <c r="E150" s="27" t="s">
        <v>75</v>
      </c>
      <c r="F150" s="27" t="s">
        <v>76</v>
      </c>
      <c r="G150" s="29">
        <f t="shared" si="27"/>
        <v>24990000</v>
      </c>
      <c r="H150" s="29">
        <f>I150</f>
        <v>24990000</v>
      </c>
      <c r="I150" s="29">
        <v>24990000</v>
      </c>
      <c r="J150" s="29"/>
      <c r="K150" s="29"/>
      <c r="L150" s="29"/>
      <c r="M150" s="29"/>
      <c r="N150" s="30"/>
    </row>
    <row r="151" spans="1:14" s="36" customFormat="1" ht="52.5" customHeight="1">
      <c r="A151" s="74" t="s">
        <v>77</v>
      </c>
      <c r="B151" s="75" t="s">
        <v>73</v>
      </c>
      <c r="C151" s="75"/>
      <c r="D151" s="75" t="s">
        <v>65</v>
      </c>
      <c r="E151" s="75" t="s">
        <v>75</v>
      </c>
      <c r="F151" s="75" t="s">
        <v>78</v>
      </c>
      <c r="G151" s="76">
        <f t="shared" si="27"/>
        <v>7000000</v>
      </c>
      <c r="H151" s="76">
        <f>I151</f>
        <v>7000000</v>
      </c>
      <c r="I151" s="76">
        <f>7000000</f>
        <v>7000000</v>
      </c>
      <c r="J151" s="76"/>
      <c r="K151" s="76"/>
      <c r="L151" s="76"/>
      <c r="M151" s="76"/>
      <c r="N151" s="77"/>
    </row>
    <row r="152" spans="1:14" s="38" customFormat="1" ht="99.75" customHeight="1" hidden="1">
      <c r="A152" s="32" t="s">
        <v>79</v>
      </c>
      <c r="B152" s="33" t="s">
        <v>73</v>
      </c>
      <c r="C152" s="34" t="s">
        <v>63</v>
      </c>
      <c r="D152" s="34" t="s">
        <v>63</v>
      </c>
      <c r="E152" s="33" t="s">
        <v>66</v>
      </c>
      <c r="F152" s="34" t="s">
        <v>63</v>
      </c>
      <c r="G152" s="35">
        <f t="shared" si="27"/>
        <v>0</v>
      </c>
      <c r="H152" s="35">
        <f>H153</f>
        <v>0</v>
      </c>
      <c r="I152" s="35">
        <f>I153</f>
        <v>0</v>
      </c>
      <c r="J152" s="35">
        <f>J153</f>
        <v>0</v>
      </c>
      <c r="K152" s="35">
        <f>K153</f>
        <v>0</v>
      </c>
      <c r="L152" s="35">
        <f>L153</f>
        <v>0</v>
      </c>
      <c r="M152" s="35">
        <v>0</v>
      </c>
      <c r="N152" s="37">
        <f>N153</f>
        <v>0</v>
      </c>
    </row>
    <row r="153" spans="1:14" s="36" customFormat="1" ht="30" customHeight="1" hidden="1">
      <c r="A153" s="26" t="s">
        <v>80</v>
      </c>
      <c r="B153" s="27" t="s">
        <v>73</v>
      </c>
      <c r="C153" s="27"/>
      <c r="D153" s="27" t="s">
        <v>65</v>
      </c>
      <c r="E153" s="27" t="s">
        <v>66</v>
      </c>
      <c r="F153" s="28" t="s">
        <v>63</v>
      </c>
      <c r="G153" s="29">
        <f t="shared" si="27"/>
        <v>0</v>
      </c>
      <c r="H153" s="29"/>
      <c r="I153" s="29"/>
      <c r="J153" s="29"/>
      <c r="K153" s="29"/>
      <c r="L153" s="29">
        <f>M153+N153</f>
        <v>0</v>
      </c>
      <c r="M153" s="29">
        <v>0</v>
      </c>
      <c r="N153" s="30"/>
    </row>
    <row r="154" spans="1:14" s="38" customFormat="1" ht="21" customHeight="1">
      <c r="A154" s="32" t="s">
        <v>81</v>
      </c>
      <c r="B154" s="33" t="s">
        <v>82</v>
      </c>
      <c r="C154" s="33"/>
      <c r="D154" s="33" t="s">
        <v>83</v>
      </c>
      <c r="E154" s="34" t="s">
        <v>63</v>
      </c>
      <c r="F154" s="34" t="s">
        <v>63</v>
      </c>
      <c r="G154" s="35">
        <f t="shared" si="27"/>
        <v>500000</v>
      </c>
      <c r="H154" s="35">
        <f aca="true" t="shared" si="30" ref="H154:N154">SUM(H155:H158)</f>
        <v>0</v>
      </c>
      <c r="I154" s="35">
        <f t="shared" si="30"/>
        <v>0</v>
      </c>
      <c r="J154" s="35">
        <f t="shared" si="30"/>
        <v>500000</v>
      </c>
      <c r="K154" s="35">
        <f t="shared" si="30"/>
        <v>0</v>
      </c>
      <c r="L154" s="35">
        <f t="shared" si="30"/>
        <v>0</v>
      </c>
      <c r="M154" s="35">
        <f t="shared" si="30"/>
        <v>0</v>
      </c>
      <c r="N154" s="37">
        <f t="shared" si="30"/>
        <v>0</v>
      </c>
    </row>
    <row r="155" spans="1:14" s="36" customFormat="1" ht="61.5" customHeight="1" hidden="1">
      <c r="A155" s="26" t="s">
        <v>84</v>
      </c>
      <c r="B155" s="27" t="s">
        <v>85</v>
      </c>
      <c r="C155" s="27"/>
      <c r="D155" s="27" t="s">
        <v>86</v>
      </c>
      <c r="E155" s="28" t="s">
        <v>63</v>
      </c>
      <c r="F155" s="28" t="s">
        <v>87</v>
      </c>
      <c r="G155" s="29">
        <f t="shared" si="27"/>
        <v>0</v>
      </c>
      <c r="H155" s="29"/>
      <c r="I155" s="29"/>
      <c r="J155" s="29">
        <v>0</v>
      </c>
      <c r="K155" s="29"/>
      <c r="L155" s="29"/>
      <c r="M155" s="29"/>
      <c r="N155" s="30"/>
    </row>
    <row r="156" spans="1:14" s="36" customFormat="1" ht="63.75" customHeight="1" hidden="1">
      <c r="A156" s="26" t="s">
        <v>88</v>
      </c>
      <c r="B156" s="27" t="s">
        <v>85</v>
      </c>
      <c r="C156" s="27"/>
      <c r="D156" s="27" t="s">
        <v>86</v>
      </c>
      <c r="E156" s="28" t="s">
        <v>63</v>
      </c>
      <c r="F156" s="28" t="s">
        <v>89</v>
      </c>
      <c r="G156" s="29">
        <f t="shared" si="27"/>
        <v>0</v>
      </c>
      <c r="H156" s="29"/>
      <c r="I156" s="29"/>
      <c r="J156" s="29">
        <v>0</v>
      </c>
      <c r="K156" s="29"/>
      <c r="L156" s="29"/>
      <c r="M156" s="29"/>
      <c r="N156" s="30"/>
    </row>
    <row r="157" spans="1:14" s="36" customFormat="1" ht="61.5" customHeight="1">
      <c r="A157" s="26" t="s">
        <v>90</v>
      </c>
      <c r="B157" s="27" t="s">
        <v>85</v>
      </c>
      <c r="C157" s="27"/>
      <c r="D157" s="27" t="s">
        <v>86</v>
      </c>
      <c r="E157" s="28" t="s">
        <v>63</v>
      </c>
      <c r="F157" s="28" t="s">
        <v>91</v>
      </c>
      <c r="G157" s="29">
        <f t="shared" si="27"/>
        <v>500000</v>
      </c>
      <c r="H157" s="29"/>
      <c r="I157" s="29"/>
      <c r="J157" s="29">
        <v>500000</v>
      </c>
      <c r="K157" s="29"/>
      <c r="L157" s="29"/>
      <c r="M157" s="29"/>
      <c r="N157" s="30"/>
    </row>
    <row r="158" spans="1:14" s="36" customFormat="1" ht="94.5" customHeight="1" hidden="1">
      <c r="A158" s="26" t="s">
        <v>92</v>
      </c>
      <c r="B158" s="27" t="s">
        <v>85</v>
      </c>
      <c r="C158" s="27"/>
      <c r="D158" s="27" t="s">
        <v>86</v>
      </c>
      <c r="E158" s="28" t="s">
        <v>63</v>
      </c>
      <c r="F158" s="28" t="s">
        <v>93</v>
      </c>
      <c r="G158" s="29">
        <f t="shared" si="27"/>
        <v>0</v>
      </c>
      <c r="H158" s="29"/>
      <c r="I158" s="29"/>
      <c r="J158" s="29">
        <v>0</v>
      </c>
      <c r="K158" s="29"/>
      <c r="L158" s="29"/>
      <c r="M158" s="29"/>
      <c r="N158" s="30"/>
    </row>
    <row r="159" spans="1:14" s="38" customFormat="1" ht="30" customHeight="1">
      <c r="A159" s="32" t="s">
        <v>94</v>
      </c>
      <c r="B159" s="33" t="s">
        <v>95</v>
      </c>
      <c r="C159" s="34" t="s">
        <v>63</v>
      </c>
      <c r="D159" s="34" t="s">
        <v>63</v>
      </c>
      <c r="E159" s="34" t="s">
        <v>63</v>
      </c>
      <c r="F159" s="34" t="s">
        <v>63</v>
      </c>
      <c r="G159" s="35">
        <f t="shared" si="27"/>
        <v>32490000</v>
      </c>
      <c r="H159" s="35">
        <f>H160+H170+H173+H177</f>
        <v>31990000</v>
      </c>
      <c r="I159" s="35">
        <f>I160+I170+I173+I177</f>
        <v>31990000</v>
      </c>
      <c r="J159" s="35">
        <f>J160+J170+J173+J177</f>
        <v>500000</v>
      </c>
      <c r="K159" s="35">
        <v>0</v>
      </c>
      <c r="L159" s="35">
        <f>L160+L170+L173+L177</f>
        <v>0</v>
      </c>
      <c r="M159" s="35">
        <f>M160+M170+M173+M177</f>
        <v>0</v>
      </c>
      <c r="N159" s="37">
        <f>N160+N170+N173+N177</f>
        <v>0</v>
      </c>
    </row>
    <row r="160" spans="1:14" s="45" customFormat="1" ht="38.25" customHeight="1">
      <c r="A160" s="40" t="s">
        <v>96</v>
      </c>
      <c r="B160" s="41" t="s">
        <v>97</v>
      </c>
      <c r="C160" s="41" t="s">
        <v>68</v>
      </c>
      <c r="D160" s="42" t="s">
        <v>63</v>
      </c>
      <c r="E160" s="42"/>
      <c r="F160" s="42"/>
      <c r="G160" s="43">
        <f t="shared" si="27"/>
        <v>17100000</v>
      </c>
      <c r="H160" s="43">
        <f>SUM(H161:H169)</f>
        <v>17100000</v>
      </c>
      <c r="I160" s="43">
        <f>SUM(I161:I166)</f>
        <v>17100000</v>
      </c>
      <c r="J160" s="43">
        <f>SUM(J162:J168)</f>
        <v>0</v>
      </c>
      <c r="K160" s="43">
        <f>SUM(K161:K166)</f>
        <v>0</v>
      </c>
      <c r="L160" s="43">
        <f>SUM(L161:L169)</f>
        <v>0</v>
      </c>
      <c r="M160" s="43">
        <f>SUM(M161:M169)</f>
        <v>0</v>
      </c>
      <c r="N160" s="44">
        <f>SUM(N161:N166)</f>
        <v>0</v>
      </c>
    </row>
    <row r="161" spans="1:14" s="36" customFormat="1" ht="30" customHeight="1">
      <c r="A161" s="26" t="s">
        <v>98</v>
      </c>
      <c r="B161" s="27" t="s">
        <v>99</v>
      </c>
      <c r="C161" s="27" t="s">
        <v>100</v>
      </c>
      <c r="D161" s="27" t="s">
        <v>99</v>
      </c>
      <c r="E161" s="28" t="s">
        <v>75</v>
      </c>
      <c r="F161" s="28" t="s">
        <v>76</v>
      </c>
      <c r="G161" s="29">
        <f t="shared" si="27"/>
        <v>13100000</v>
      </c>
      <c r="H161" s="29">
        <f>I161</f>
        <v>13100000</v>
      </c>
      <c r="I161" s="29">
        <v>13100000</v>
      </c>
      <c r="J161" s="29"/>
      <c r="K161" s="29"/>
      <c r="L161" s="29"/>
      <c r="M161" s="29"/>
      <c r="N161" s="30"/>
    </row>
    <row r="162" spans="1:14" s="36" customFormat="1" ht="30" customHeight="1" hidden="1">
      <c r="A162" s="26" t="s">
        <v>98</v>
      </c>
      <c r="B162" s="27" t="s">
        <v>99</v>
      </c>
      <c r="C162" s="27" t="s">
        <v>100</v>
      </c>
      <c r="D162" s="27" t="s">
        <v>99</v>
      </c>
      <c r="E162" s="28"/>
      <c r="F162" s="28" t="s">
        <v>87</v>
      </c>
      <c r="G162" s="29">
        <f>H162+J162+K162+I162+L162</f>
        <v>0</v>
      </c>
      <c r="H162" s="29"/>
      <c r="I162" s="29"/>
      <c r="J162" s="29"/>
      <c r="K162" s="29"/>
      <c r="L162" s="29"/>
      <c r="M162" s="29"/>
      <c r="N162" s="30"/>
    </row>
    <row r="163" spans="1:14" s="36" customFormat="1" ht="30" customHeight="1" hidden="1">
      <c r="A163" s="26" t="s">
        <v>98</v>
      </c>
      <c r="B163" s="27" t="s">
        <v>99</v>
      </c>
      <c r="C163" s="27" t="s">
        <v>100</v>
      </c>
      <c r="D163" s="27" t="s">
        <v>99</v>
      </c>
      <c r="E163" s="28"/>
      <c r="F163" s="28" t="s">
        <v>89</v>
      </c>
      <c r="G163" s="29">
        <f>H163+J163+K163+I163+L163</f>
        <v>0</v>
      </c>
      <c r="H163" s="29"/>
      <c r="I163" s="29"/>
      <c r="J163" s="29"/>
      <c r="K163" s="29"/>
      <c r="L163" s="29"/>
      <c r="M163" s="29"/>
      <c r="N163" s="30"/>
    </row>
    <row r="164" spans="1:14" s="36" customFormat="1" ht="30" customHeight="1" hidden="1">
      <c r="A164" s="26" t="s">
        <v>98</v>
      </c>
      <c r="B164" s="27" t="s">
        <v>99</v>
      </c>
      <c r="C164" s="27" t="s">
        <v>100</v>
      </c>
      <c r="D164" s="27" t="s">
        <v>99</v>
      </c>
      <c r="E164" s="28" t="s">
        <v>66</v>
      </c>
      <c r="F164" s="28"/>
      <c r="G164" s="29">
        <f>H164+J164+K164+I164+L164</f>
        <v>0</v>
      </c>
      <c r="H164" s="29"/>
      <c r="I164" s="29"/>
      <c r="J164" s="29"/>
      <c r="K164" s="29"/>
      <c r="L164" s="29">
        <f>M164</f>
        <v>0</v>
      </c>
      <c r="M164" s="29"/>
      <c r="N164" s="30"/>
    </row>
    <row r="165" spans="1:14" s="36" customFormat="1" ht="30" customHeight="1" hidden="1">
      <c r="A165" s="26" t="s">
        <v>101</v>
      </c>
      <c r="B165" s="27" t="s">
        <v>99</v>
      </c>
      <c r="C165" s="27" t="s">
        <v>102</v>
      </c>
      <c r="D165" s="27" t="s">
        <v>103</v>
      </c>
      <c r="E165" s="28"/>
      <c r="F165" s="28"/>
      <c r="G165" s="29">
        <f>H165+J165+K165+L165</f>
        <v>0</v>
      </c>
      <c r="H165" s="29">
        <f>I165</f>
        <v>0</v>
      </c>
      <c r="I165" s="29"/>
      <c r="J165" s="29"/>
      <c r="K165" s="29"/>
      <c r="L165" s="29">
        <f>M165</f>
        <v>0</v>
      </c>
      <c r="M165" s="29"/>
      <c r="N165" s="30"/>
    </row>
    <row r="166" spans="1:14" s="36" customFormat="1" ht="30" customHeight="1">
      <c r="A166" s="26" t="s">
        <v>106</v>
      </c>
      <c r="B166" s="27" t="s">
        <v>99</v>
      </c>
      <c r="C166" s="27" t="s">
        <v>107</v>
      </c>
      <c r="D166" s="27" t="s">
        <v>108</v>
      </c>
      <c r="E166" s="28" t="s">
        <v>75</v>
      </c>
      <c r="F166" s="28" t="s">
        <v>76</v>
      </c>
      <c r="G166" s="29">
        <f>H166+J166+K166+L166</f>
        <v>4000000</v>
      </c>
      <c r="H166" s="29">
        <f>I166</f>
        <v>4000000</v>
      </c>
      <c r="I166" s="29">
        <v>4000000</v>
      </c>
      <c r="J166" s="29"/>
      <c r="K166" s="29"/>
      <c r="L166" s="29"/>
      <c r="M166" s="29"/>
      <c r="N166" s="30"/>
    </row>
    <row r="167" spans="1:14" s="36" customFormat="1" ht="30" customHeight="1" hidden="1">
      <c r="A167" s="26" t="s">
        <v>106</v>
      </c>
      <c r="B167" s="27" t="s">
        <v>99</v>
      </c>
      <c r="C167" s="27" t="s">
        <v>107</v>
      </c>
      <c r="D167" s="27" t="s">
        <v>108</v>
      </c>
      <c r="E167" s="28"/>
      <c r="F167" s="28" t="s">
        <v>87</v>
      </c>
      <c r="G167" s="29">
        <f aca="true" t="shared" si="31" ref="G167:G172">H167+J167+K167+I167+L167</f>
        <v>0</v>
      </c>
      <c r="H167" s="29"/>
      <c r="I167" s="29"/>
      <c r="J167" s="29"/>
      <c r="K167" s="29"/>
      <c r="L167" s="29"/>
      <c r="M167" s="29"/>
      <c r="N167" s="30"/>
    </row>
    <row r="168" spans="1:14" s="36" customFormat="1" ht="30" customHeight="1" hidden="1">
      <c r="A168" s="26" t="s">
        <v>106</v>
      </c>
      <c r="B168" s="27" t="s">
        <v>99</v>
      </c>
      <c r="C168" s="27" t="s">
        <v>107</v>
      </c>
      <c r="D168" s="27" t="s">
        <v>108</v>
      </c>
      <c r="E168" s="28"/>
      <c r="F168" s="28" t="s">
        <v>89</v>
      </c>
      <c r="G168" s="29">
        <f t="shared" si="31"/>
        <v>0</v>
      </c>
      <c r="H168" s="29"/>
      <c r="I168" s="29"/>
      <c r="J168" s="29"/>
      <c r="K168" s="29"/>
      <c r="L168" s="29"/>
      <c r="M168" s="29"/>
      <c r="N168" s="30"/>
    </row>
    <row r="169" spans="1:14" s="36" customFormat="1" ht="30" customHeight="1" hidden="1">
      <c r="A169" s="26" t="s">
        <v>106</v>
      </c>
      <c r="B169" s="27" t="s">
        <v>99</v>
      </c>
      <c r="C169" s="27" t="s">
        <v>107</v>
      </c>
      <c r="D169" s="27" t="s">
        <v>108</v>
      </c>
      <c r="E169" s="28" t="s">
        <v>66</v>
      </c>
      <c r="F169" s="28"/>
      <c r="G169" s="29">
        <f t="shared" si="31"/>
        <v>0</v>
      </c>
      <c r="H169" s="29"/>
      <c r="I169" s="29"/>
      <c r="J169" s="29"/>
      <c r="K169" s="29"/>
      <c r="L169" s="29">
        <f>M169</f>
        <v>0</v>
      </c>
      <c r="M169" s="29"/>
      <c r="N169" s="30"/>
    </row>
    <row r="170" spans="1:14" s="45" customFormat="1" ht="38.25" customHeight="1" hidden="1">
      <c r="A170" s="40" t="s">
        <v>109</v>
      </c>
      <c r="B170" s="41" t="s">
        <v>110</v>
      </c>
      <c r="C170" s="42" t="s">
        <v>63</v>
      </c>
      <c r="D170" s="42" t="s">
        <v>63</v>
      </c>
      <c r="E170" s="42"/>
      <c r="F170" s="42"/>
      <c r="G170" s="35">
        <f t="shared" si="31"/>
        <v>0</v>
      </c>
      <c r="H170" s="43">
        <f aca="true" t="shared" si="32" ref="H170:N170">SUM(H171:H172)</f>
        <v>0</v>
      </c>
      <c r="I170" s="43">
        <f t="shared" si="32"/>
        <v>0</v>
      </c>
      <c r="J170" s="43">
        <f t="shared" si="32"/>
        <v>0</v>
      </c>
      <c r="K170" s="43">
        <f t="shared" si="32"/>
        <v>0</v>
      </c>
      <c r="L170" s="43">
        <f t="shared" si="32"/>
        <v>0</v>
      </c>
      <c r="M170" s="43">
        <f t="shared" si="32"/>
        <v>0</v>
      </c>
      <c r="N170" s="44">
        <f t="shared" si="32"/>
        <v>0</v>
      </c>
    </row>
    <row r="171" spans="1:14" s="36" customFormat="1" ht="30" customHeight="1" hidden="1">
      <c r="A171" s="26" t="s">
        <v>111</v>
      </c>
      <c r="B171" s="27" t="s">
        <v>112</v>
      </c>
      <c r="C171" s="27" t="s">
        <v>102</v>
      </c>
      <c r="D171" s="27" t="s">
        <v>113</v>
      </c>
      <c r="E171" s="28"/>
      <c r="F171" s="28"/>
      <c r="G171" s="29">
        <f t="shared" si="31"/>
        <v>0</v>
      </c>
      <c r="H171" s="29"/>
      <c r="I171" s="29"/>
      <c r="J171" s="29"/>
      <c r="K171" s="29"/>
      <c r="L171" s="29"/>
      <c r="M171" s="29"/>
      <c r="N171" s="30"/>
    </row>
    <row r="172" spans="1:14" s="36" customFormat="1" ht="30" customHeight="1" hidden="1">
      <c r="A172" s="26" t="s">
        <v>114</v>
      </c>
      <c r="B172" s="27" t="s">
        <v>112</v>
      </c>
      <c r="C172" s="27" t="s">
        <v>115</v>
      </c>
      <c r="D172" s="27" t="s">
        <v>116</v>
      </c>
      <c r="E172" s="28"/>
      <c r="F172" s="28"/>
      <c r="G172" s="29">
        <f t="shared" si="31"/>
        <v>0</v>
      </c>
      <c r="H172" s="29"/>
      <c r="I172" s="29"/>
      <c r="J172" s="29"/>
      <c r="K172" s="29"/>
      <c r="L172" s="29"/>
      <c r="M172" s="29"/>
      <c r="N172" s="30"/>
    </row>
    <row r="173" spans="1:14" s="45" customFormat="1" ht="30" customHeight="1">
      <c r="A173" s="40" t="s">
        <v>117</v>
      </c>
      <c r="B173" s="41" t="s">
        <v>118</v>
      </c>
      <c r="C173" s="42" t="s">
        <v>63</v>
      </c>
      <c r="D173" s="42" t="s">
        <v>63</v>
      </c>
      <c r="E173" s="42"/>
      <c r="F173" s="42"/>
      <c r="G173" s="35">
        <f>H173+J173+K173+L173</f>
        <v>455000</v>
      </c>
      <c r="H173" s="43">
        <f aca="true" t="shared" si="33" ref="H173:N173">SUM(H174:H176)</f>
        <v>450000</v>
      </c>
      <c r="I173" s="43">
        <f t="shared" si="33"/>
        <v>450000</v>
      </c>
      <c r="J173" s="43">
        <f t="shared" si="33"/>
        <v>5000</v>
      </c>
      <c r="K173" s="43">
        <f t="shared" si="33"/>
        <v>0</v>
      </c>
      <c r="L173" s="43">
        <f t="shared" si="33"/>
        <v>0</v>
      </c>
      <c r="M173" s="43">
        <f t="shared" si="33"/>
        <v>0</v>
      </c>
      <c r="N173" s="44">
        <f t="shared" si="33"/>
        <v>0</v>
      </c>
    </row>
    <row r="174" spans="1:14" s="36" customFormat="1" ht="30" customHeight="1">
      <c r="A174" s="26" t="s">
        <v>119</v>
      </c>
      <c r="B174" s="27" t="s">
        <v>120</v>
      </c>
      <c r="C174" s="27" t="s">
        <v>121</v>
      </c>
      <c r="D174" s="27" t="s">
        <v>116</v>
      </c>
      <c r="E174" s="28" t="s">
        <v>75</v>
      </c>
      <c r="F174" s="28" t="s">
        <v>78</v>
      </c>
      <c r="G174" s="29">
        <f>H174+J174+K174+L174</f>
        <v>450000</v>
      </c>
      <c r="H174" s="29">
        <f>I174</f>
        <v>450000</v>
      </c>
      <c r="I174" s="29">
        <v>450000</v>
      </c>
      <c r="J174" s="29"/>
      <c r="K174" s="29"/>
      <c r="L174" s="29"/>
      <c r="M174" s="29"/>
      <c r="N174" s="30"/>
    </row>
    <row r="175" spans="1:14" s="36" customFormat="1" ht="30" customHeight="1">
      <c r="A175" s="26" t="s">
        <v>119</v>
      </c>
      <c r="B175" s="27" t="s">
        <v>120</v>
      </c>
      <c r="C175" s="27" t="s">
        <v>121</v>
      </c>
      <c r="D175" s="27" t="s">
        <v>116</v>
      </c>
      <c r="E175" s="28"/>
      <c r="F175" s="28" t="s">
        <v>91</v>
      </c>
      <c r="G175" s="29">
        <f>H175+J175+K175+I175+L175</f>
        <v>5000</v>
      </c>
      <c r="H175" s="29"/>
      <c r="I175" s="29"/>
      <c r="J175" s="29">
        <v>5000</v>
      </c>
      <c r="K175" s="29"/>
      <c r="L175" s="29"/>
      <c r="M175" s="29"/>
      <c r="N175" s="30"/>
    </row>
    <row r="176" spans="1:14" s="36" customFormat="1" ht="30" customHeight="1" hidden="1">
      <c r="A176" s="26" t="s">
        <v>119</v>
      </c>
      <c r="B176" s="27" t="s">
        <v>120</v>
      </c>
      <c r="C176" s="27" t="s">
        <v>121</v>
      </c>
      <c r="D176" s="27" t="s">
        <v>116</v>
      </c>
      <c r="E176" s="28" t="s">
        <v>66</v>
      </c>
      <c r="F176" s="28"/>
      <c r="G176" s="29">
        <f>H176+J176+K176+I176+L176</f>
        <v>0</v>
      </c>
      <c r="H176" s="29"/>
      <c r="I176" s="29"/>
      <c r="J176" s="29"/>
      <c r="K176" s="29"/>
      <c r="L176" s="29">
        <f>M176</f>
        <v>0</v>
      </c>
      <c r="M176" s="29"/>
      <c r="N176" s="30"/>
    </row>
    <row r="177" spans="1:14" s="45" customFormat="1" ht="30" customHeight="1">
      <c r="A177" s="40" t="s">
        <v>125</v>
      </c>
      <c r="B177" s="41" t="s">
        <v>126</v>
      </c>
      <c r="C177" s="42" t="s">
        <v>63</v>
      </c>
      <c r="D177" s="42" t="s">
        <v>63</v>
      </c>
      <c r="E177" s="42"/>
      <c r="F177" s="42"/>
      <c r="G177" s="29">
        <f>H177+J177+K177+L177</f>
        <v>14935000</v>
      </c>
      <c r="H177" s="43">
        <f aca="true" t="shared" si="34" ref="H177:N177">SUM(H178:H197)</f>
        <v>14440000</v>
      </c>
      <c r="I177" s="43">
        <f t="shared" si="34"/>
        <v>14440000</v>
      </c>
      <c r="J177" s="43">
        <f t="shared" si="34"/>
        <v>495000</v>
      </c>
      <c r="K177" s="43">
        <f t="shared" si="34"/>
        <v>0</v>
      </c>
      <c r="L177" s="43">
        <f t="shared" si="34"/>
        <v>0</v>
      </c>
      <c r="M177" s="43">
        <f t="shared" si="34"/>
        <v>0</v>
      </c>
      <c r="N177" s="44">
        <f t="shared" si="34"/>
        <v>0</v>
      </c>
    </row>
    <row r="178" spans="1:14" s="36" customFormat="1" ht="30" customHeight="1" hidden="1">
      <c r="A178" s="26" t="s">
        <v>127</v>
      </c>
      <c r="B178" s="27" t="s">
        <v>128</v>
      </c>
      <c r="C178" s="27" t="s">
        <v>121</v>
      </c>
      <c r="D178" s="27" t="s">
        <v>112</v>
      </c>
      <c r="E178" s="28" t="s">
        <v>66</v>
      </c>
      <c r="F178" s="28"/>
      <c r="G178" s="29">
        <f>H178+J178+K178+I178+L178</f>
        <v>0</v>
      </c>
      <c r="H178" s="29"/>
      <c r="I178" s="29"/>
      <c r="J178" s="29"/>
      <c r="K178" s="29"/>
      <c r="L178" s="29">
        <f>M178</f>
        <v>0</v>
      </c>
      <c r="M178" s="29"/>
      <c r="N178" s="30"/>
    </row>
    <row r="179" spans="1:14" s="36" customFormat="1" ht="30" customHeight="1">
      <c r="A179" s="26" t="s">
        <v>129</v>
      </c>
      <c r="B179" s="27" t="s">
        <v>128</v>
      </c>
      <c r="C179" s="27" t="s">
        <v>121</v>
      </c>
      <c r="D179" s="27" t="s">
        <v>105</v>
      </c>
      <c r="E179" s="28" t="s">
        <v>75</v>
      </c>
      <c r="F179" s="28" t="s">
        <v>78</v>
      </c>
      <c r="G179" s="29">
        <f>H179+J179+K179+L179</f>
        <v>250000</v>
      </c>
      <c r="H179" s="29">
        <f>I179</f>
        <v>250000</v>
      </c>
      <c r="I179" s="29">
        <v>250000</v>
      </c>
      <c r="J179" s="29"/>
      <c r="K179" s="29"/>
      <c r="L179" s="29"/>
      <c r="M179" s="29"/>
      <c r="N179" s="30"/>
    </row>
    <row r="180" spans="1:14" s="36" customFormat="1" ht="30" customHeight="1">
      <c r="A180" s="26" t="s">
        <v>129</v>
      </c>
      <c r="B180" s="27" t="s">
        <v>128</v>
      </c>
      <c r="C180" s="27" t="s">
        <v>121</v>
      </c>
      <c r="D180" s="27" t="s">
        <v>105</v>
      </c>
      <c r="E180" s="28"/>
      <c r="F180" s="28" t="s">
        <v>91</v>
      </c>
      <c r="G180" s="29">
        <f>H180+J180+K180+I180+L180</f>
        <v>315000</v>
      </c>
      <c r="H180" s="29"/>
      <c r="I180" s="29"/>
      <c r="J180" s="29">
        <v>315000</v>
      </c>
      <c r="K180" s="29"/>
      <c r="L180" s="29"/>
      <c r="M180" s="29"/>
      <c r="N180" s="30"/>
    </row>
    <row r="181" spans="1:14" s="36" customFormat="1" ht="30" customHeight="1" hidden="1">
      <c r="A181" s="26" t="s">
        <v>129</v>
      </c>
      <c r="B181" s="27" t="s">
        <v>128</v>
      </c>
      <c r="C181" s="27" t="s">
        <v>121</v>
      </c>
      <c r="D181" s="27" t="s">
        <v>105</v>
      </c>
      <c r="E181" s="28" t="s">
        <v>66</v>
      </c>
      <c r="F181" s="28"/>
      <c r="G181" s="29">
        <f>H181+J181+K181+I181+L181</f>
        <v>0</v>
      </c>
      <c r="H181" s="29"/>
      <c r="I181" s="29"/>
      <c r="J181" s="29"/>
      <c r="K181" s="29"/>
      <c r="L181" s="29">
        <f>M181</f>
        <v>0</v>
      </c>
      <c r="M181" s="29"/>
      <c r="N181" s="30"/>
    </row>
    <row r="182" spans="1:14" s="36" customFormat="1" ht="30" customHeight="1">
      <c r="A182" s="26" t="s">
        <v>130</v>
      </c>
      <c r="B182" s="27" t="s">
        <v>128</v>
      </c>
      <c r="C182" s="27" t="s">
        <v>121</v>
      </c>
      <c r="D182" s="27" t="s">
        <v>131</v>
      </c>
      <c r="E182" s="28" t="s">
        <v>75</v>
      </c>
      <c r="F182" s="28" t="s">
        <v>76</v>
      </c>
      <c r="G182" s="29">
        <f>H182+J182+K182+L182</f>
        <v>990000</v>
      </c>
      <c r="H182" s="29">
        <f>I182</f>
        <v>990000</v>
      </c>
      <c r="I182" s="29">
        <v>990000</v>
      </c>
      <c r="J182" s="29"/>
      <c r="K182" s="29"/>
      <c r="L182" s="29"/>
      <c r="M182" s="29"/>
      <c r="N182" s="30"/>
    </row>
    <row r="183" spans="1:14" s="36" customFormat="1" ht="30" customHeight="1" hidden="1">
      <c r="A183" s="26" t="s">
        <v>130</v>
      </c>
      <c r="B183" s="27" t="s">
        <v>128</v>
      </c>
      <c r="C183" s="27" t="s">
        <v>121</v>
      </c>
      <c r="D183" s="27" t="s">
        <v>131</v>
      </c>
      <c r="E183" s="28" t="s">
        <v>66</v>
      </c>
      <c r="F183" s="28"/>
      <c r="G183" s="29">
        <f>H183+J183+K183+I183+L183</f>
        <v>0</v>
      </c>
      <c r="H183" s="29"/>
      <c r="I183" s="29"/>
      <c r="J183" s="29"/>
      <c r="K183" s="29"/>
      <c r="L183" s="29">
        <f>M183</f>
        <v>0</v>
      </c>
      <c r="M183" s="29"/>
      <c r="N183" s="30"/>
    </row>
    <row r="184" spans="1:14" s="36" customFormat="1" ht="30" customHeight="1">
      <c r="A184" s="26" t="s">
        <v>132</v>
      </c>
      <c r="B184" s="27" t="s">
        <v>128</v>
      </c>
      <c r="C184" s="27" t="s">
        <v>121</v>
      </c>
      <c r="D184" s="27" t="s">
        <v>133</v>
      </c>
      <c r="E184" s="28" t="s">
        <v>75</v>
      </c>
      <c r="F184" s="28" t="s">
        <v>78</v>
      </c>
      <c r="G184" s="29">
        <f aca="true" t="shared" si="35" ref="G184:G197">H184+J184+K184+L184</f>
        <v>1800000</v>
      </c>
      <c r="H184" s="29">
        <f>I184</f>
        <v>1800000</v>
      </c>
      <c r="I184" s="29">
        <v>1800000</v>
      </c>
      <c r="J184" s="29"/>
      <c r="K184" s="29"/>
      <c r="L184" s="29"/>
      <c r="M184" s="29"/>
      <c r="N184" s="30"/>
    </row>
    <row r="185" spans="1:14" s="36" customFormat="1" ht="30" customHeight="1" hidden="1">
      <c r="A185" s="26" t="s">
        <v>132</v>
      </c>
      <c r="B185" s="27" t="s">
        <v>128</v>
      </c>
      <c r="C185" s="27" t="s">
        <v>121</v>
      </c>
      <c r="D185" s="27" t="s">
        <v>133</v>
      </c>
      <c r="E185" s="28" t="s">
        <v>66</v>
      </c>
      <c r="F185" s="28"/>
      <c r="G185" s="29">
        <f t="shared" si="35"/>
        <v>0</v>
      </c>
      <c r="H185" s="29"/>
      <c r="I185" s="29"/>
      <c r="J185" s="29"/>
      <c r="K185" s="29"/>
      <c r="L185" s="29">
        <f>M185</f>
        <v>0</v>
      </c>
      <c r="M185" s="29"/>
      <c r="N185" s="30"/>
    </row>
    <row r="186" spans="1:14" s="36" customFormat="1" ht="30" customHeight="1">
      <c r="A186" s="26" t="s">
        <v>134</v>
      </c>
      <c r="B186" s="27" t="s">
        <v>128</v>
      </c>
      <c r="C186" s="27" t="s">
        <v>121</v>
      </c>
      <c r="D186" s="27" t="s">
        <v>135</v>
      </c>
      <c r="E186" s="28" t="s">
        <v>75</v>
      </c>
      <c r="F186" s="28" t="s">
        <v>76</v>
      </c>
      <c r="G186" s="29">
        <f t="shared" si="35"/>
        <v>1500000</v>
      </c>
      <c r="H186" s="29">
        <f>I186</f>
        <v>1500000</v>
      </c>
      <c r="I186" s="29">
        <v>1500000</v>
      </c>
      <c r="J186" s="29"/>
      <c r="K186" s="29"/>
      <c r="L186" s="29"/>
      <c r="M186" s="29"/>
      <c r="N186" s="30"/>
    </row>
    <row r="187" spans="1:14" s="36" customFormat="1" ht="30" customHeight="1" hidden="1">
      <c r="A187" s="26" t="s">
        <v>134</v>
      </c>
      <c r="B187" s="27" t="s">
        <v>128</v>
      </c>
      <c r="C187" s="27" t="s">
        <v>121</v>
      </c>
      <c r="D187" s="27" t="s">
        <v>135</v>
      </c>
      <c r="E187" s="28" t="s">
        <v>66</v>
      </c>
      <c r="F187" s="28"/>
      <c r="G187" s="29">
        <f t="shared" si="35"/>
        <v>0</v>
      </c>
      <c r="H187" s="29"/>
      <c r="I187" s="29"/>
      <c r="J187" s="29"/>
      <c r="K187" s="29"/>
      <c r="L187" s="29">
        <f>M187</f>
        <v>0</v>
      </c>
      <c r="M187" s="29"/>
      <c r="N187" s="30"/>
    </row>
    <row r="188" spans="1:14" s="36" customFormat="1" ht="30" customHeight="1">
      <c r="A188" s="26" t="s">
        <v>136</v>
      </c>
      <c r="B188" s="27" t="s">
        <v>128</v>
      </c>
      <c r="C188" s="27" t="s">
        <v>121</v>
      </c>
      <c r="D188" s="27" t="s">
        <v>137</v>
      </c>
      <c r="E188" s="28" t="s">
        <v>75</v>
      </c>
      <c r="F188" s="28" t="s">
        <v>76</v>
      </c>
      <c r="G188" s="29">
        <f t="shared" si="35"/>
        <v>4200000</v>
      </c>
      <c r="H188" s="29">
        <f>I188</f>
        <v>4200000</v>
      </c>
      <c r="I188" s="29">
        <v>4200000</v>
      </c>
      <c r="J188" s="29"/>
      <c r="K188" s="29"/>
      <c r="L188" s="29"/>
      <c r="M188" s="29"/>
      <c r="N188" s="30"/>
    </row>
    <row r="189" spans="1:14" s="36" customFormat="1" ht="30" customHeight="1">
      <c r="A189" s="74" t="s">
        <v>136</v>
      </c>
      <c r="B189" s="75" t="s">
        <v>128</v>
      </c>
      <c r="C189" s="75" t="s">
        <v>121</v>
      </c>
      <c r="D189" s="75" t="s">
        <v>137</v>
      </c>
      <c r="E189" s="78" t="s">
        <v>75</v>
      </c>
      <c r="F189" s="78" t="s">
        <v>78</v>
      </c>
      <c r="G189" s="76">
        <f t="shared" si="35"/>
        <v>4100000</v>
      </c>
      <c r="H189" s="76">
        <f>I189</f>
        <v>4100000</v>
      </c>
      <c r="I189" s="76">
        <f>4100000</f>
        <v>4100000</v>
      </c>
      <c r="J189" s="76"/>
      <c r="K189" s="76"/>
      <c r="L189" s="76"/>
      <c r="M189" s="76"/>
      <c r="N189" s="77"/>
    </row>
    <row r="190" spans="1:14" s="36" customFormat="1" ht="30" customHeight="1">
      <c r="A190" s="26" t="s">
        <v>136</v>
      </c>
      <c r="B190" s="27" t="s">
        <v>128</v>
      </c>
      <c r="C190" s="27" t="s">
        <v>121</v>
      </c>
      <c r="D190" s="27" t="s">
        <v>137</v>
      </c>
      <c r="E190" s="28"/>
      <c r="F190" s="28" t="s">
        <v>91</v>
      </c>
      <c r="G190" s="29">
        <f t="shared" si="35"/>
        <v>180000</v>
      </c>
      <c r="H190" s="29"/>
      <c r="I190" s="29"/>
      <c r="J190" s="29">
        <v>180000</v>
      </c>
      <c r="K190" s="29"/>
      <c r="L190" s="29"/>
      <c r="M190" s="29"/>
      <c r="N190" s="30"/>
    </row>
    <row r="191" spans="1:14" s="36" customFormat="1" ht="30" customHeight="1" hidden="1">
      <c r="A191" s="26" t="s">
        <v>136</v>
      </c>
      <c r="B191" s="27" t="s">
        <v>128</v>
      </c>
      <c r="C191" s="27" t="s">
        <v>121</v>
      </c>
      <c r="D191" s="27" t="s">
        <v>137</v>
      </c>
      <c r="E191" s="28" t="s">
        <v>66</v>
      </c>
      <c r="F191" s="28"/>
      <c r="G191" s="29">
        <f t="shared" si="35"/>
        <v>0</v>
      </c>
      <c r="H191" s="29"/>
      <c r="I191" s="29"/>
      <c r="J191" s="29"/>
      <c r="K191" s="29"/>
      <c r="L191" s="29">
        <f>M191</f>
        <v>0</v>
      </c>
      <c r="M191" s="29"/>
      <c r="N191" s="30"/>
    </row>
    <row r="192" spans="1:14" s="36" customFormat="1" ht="30" customHeight="1">
      <c r="A192" s="26" t="s">
        <v>138</v>
      </c>
      <c r="B192" s="27" t="s">
        <v>113</v>
      </c>
      <c r="C192" s="27" t="s">
        <v>121</v>
      </c>
      <c r="D192" s="27" t="s">
        <v>139</v>
      </c>
      <c r="E192" s="28" t="s">
        <v>75</v>
      </c>
      <c r="F192" s="28" t="s">
        <v>76</v>
      </c>
      <c r="G192" s="29">
        <f t="shared" si="35"/>
        <v>600000</v>
      </c>
      <c r="H192" s="29">
        <f>I192</f>
        <v>600000</v>
      </c>
      <c r="I192" s="29">
        <v>600000</v>
      </c>
      <c r="J192" s="29"/>
      <c r="K192" s="29"/>
      <c r="L192" s="29"/>
      <c r="M192" s="29"/>
      <c r="N192" s="30"/>
    </row>
    <row r="193" spans="1:14" s="36" customFormat="1" ht="30" customHeight="1" hidden="1">
      <c r="A193" s="26" t="s">
        <v>138</v>
      </c>
      <c r="B193" s="27" t="s">
        <v>113</v>
      </c>
      <c r="C193" s="27" t="s">
        <v>121</v>
      </c>
      <c r="D193" s="27" t="s">
        <v>139</v>
      </c>
      <c r="E193" s="28" t="s">
        <v>66</v>
      </c>
      <c r="F193" s="28"/>
      <c r="G193" s="29">
        <f t="shared" si="35"/>
        <v>0</v>
      </c>
      <c r="H193" s="29"/>
      <c r="I193" s="29"/>
      <c r="J193" s="29"/>
      <c r="K193" s="29"/>
      <c r="L193" s="29">
        <f>M193</f>
        <v>0</v>
      </c>
      <c r="M193" s="29"/>
      <c r="N193" s="30"/>
    </row>
    <row r="194" spans="1:14" s="36" customFormat="1" ht="30" customHeight="1" hidden="1">
      <c r="A194" s="26" t="s">
        <v>138</v>
      </c>
      <c r="B194" s="27" t="s">
        <v>113</v>
      </c>
      <c r="C194" s="27" t="s">
        <v>121</v>
      </c>
      <c r="D194" s="27" t="s">
        <v>139</v>
      </c>
      <c r="E194" s="28"/>
      <c r="F194" s="28" t="s">
        <v>93</v>
      </c>
      <c r="G194" s="29">
        <f t="shared" si="35"/>
        <v>0</v>
      </c>
      <c r="H194" s="29"/>
      <c r="I194" s="29"/>
      <c r="J194" s="29"/>
      <c r="K194" s="29"/>
      <c r="L194" s="29"/>
      <c r="M194" s="29"/>
      <c r="N194" s="30"/>
    </row>
    <row r="195" spans="1:14" s="36" customFormat="1" ht="30" customHeight="1" hidden="1">
      <c r="A195" s="26" t="s">
        <v>138</v>
      </c>
      <c r="B195" s="27" t="s">
        <v>113</v>
      </c>
      <c r="C195" s="27" t="s">
        <v>140</v>
      </c>
      <c r="D195" s="27" t="s">
        <v>139</v>
      </c>
      <c r="E195" s="28"/>
      <c r="F195" s="28"/>
      <c r="G195" s="29">
        <f t="shared" si="35"/>
        <v>0</v>
      </c>
      <c r="H195" s="29"/>
      <c r="I195" s="29"/>
      <c r="J195" s="29"/>
      <c r="K195" s="29"/>
      <c r="L195" s="29"/>
      <c r="M195" s="29"/>
      <c r="N195" s="30"/>
    </row>
    <row r="196" spans="1:14" s="36" customFormat="1" ht="30" customHeight="1">
      <c r="A196" s="26" t="s">
        <v>141</v>
      </c>
      <c r="B196" s="27" t="s">
        <v>113</v>
      </c>
      <c r="C196" s="27" t="s">
        <v>121</v>
      </c>
      <c r="D196" s="27" t="s">
        <v>115</v>
      </c>
      <c r="E196" s="28" t="s">
        <v>75</v>
      </c>
      <c r="F196" s="28" t="s">
        <v>76</v>
      </c>
      <c r="G196" s="29">
        <f t="shared" si="35"/>
        <v>600000</v>
      </c>
      <c r="H196" s="29">
        <f>I196</f>
        <v>600000</v>
      </c>
      <c r="I196" s="29">
        <v>600000</v>
      </c>
      <c r="J196" s="29"/>
      <c r="K196" s="29"/>
      <c r="L196" s="29"/>
      <c r="M196" s="29"/>
      <c r="N196" s="30"/>
    </row>
    <row r="197" spans="1:14" s="36" customFormat="1" ht="30" customHeight="1">
      <c r="A197" s="26" t="s">
        <v>141</v>
      </c>
      <c r="B197" s="27" t="s">
        <v>113</v>
      </c>
      <c r="C197" s="27" t="s">
        <v>121</v>
      </c>
      <c r="D197" s="27" t="s">
        <v>115</v>
      </c>
      <c r="E197" s="28" t="s">
        <v>75</v>
      </c>
      <c r="F197" s="28" t="s">
        <v>78</v>
      </c>
      <c r="G197" s="29">
        <f t="shared" si="35"/>
        <v>400000</v>
      </c>
      <c r="H197" s="29">
        <f>I197</f>
        <v>400000</v>
      </c>
      <c r="I197" s="29">
        <v>400000</v>
      </c>
      <c r="J197" s="29"/>
      <c r="K197" s="29"/>
      <c r="L197" s="29"/>
      <c r="M197" s="29"/>
      <c r="N197" s="30"/>
    </row>
    <row r="198" spans="1:14" s="38" customFormat="1" ht="36" customHeight="1">
      <c r="A198" s="32" t="s">
        <v>142</v>
      </c>
      <c r="B198" s="34" t="s">
        <v>63</v>
      </c>
      <c r="C198" s="34" t="s">
        <v>63</v>
      </c>
      <c r="D198" s="34" t="s">
        <v>63</v>
      </c>
      <c r="E198" s="34"/>
      <c r="F198" s="34"/>
      <c r="G198" s="35"/>
      <c r="H198" s="35"/>
      <c r="I198" s="35"/>
      <c r="J198" s="35"/>
      <c r="K198" s="35"/>
      <c r="L198" s="35"/>
      <c r="M198" s="35"/>
      <c r="N198" s="37"/>
    </row>
    <row r="199" spans="1:14" s="38" customFormat="1" ht="30" customHeight="1">
      <c r="A199" s="32" t="s">
        <v>143</v>
      </c>
      <c r="B199" s="33" t="s">
        <v>144</v>
      </c>
      <c r="C199" s="34" t="s">
        <v>63</v>
      </c>
      <c r="D199" s="34" t="s">
        <v>63</v>
      </c>
      <c r="E199" s="34"/>
      <c r="F199" s="34"/>
      <c r="G199" s="35"/>
      <c r="H199" s="35"/>
      <c r="I199" s="35"/>
      <c r="J199" s="35"/>
      <c r="K199" s="35"/>
      <c r="L199" s="35"/>
      <c r="M199" s="35"/>
      <c r="N199" s="37"/>
    </row>
    <row r="200" spans="1:14" s="36" customFormat="1" ht="30" customHeight="1">
      <c r="A200" s="46" t="s">
        <v>145</v>
      </c>
      <c r="B200" s="28"/>
      <c r="C200" s="28" t="s">
        <v>63</v>
      </c>
      <c r="D200" s="28" t="s">
        <v>63</v>
      </c>
      <c r="E200" s="28"/>
      <c r="F200" s="28" t="s">
        <v>63</v>
      </c>
      <c r="G200" s="29" t="s">
        <v>63</v>
      </c>
      <c r="H200" s="29" t="s">
        <v>63</v>
      </c>
      <c r="I200" s="29" t="s">
        <v>63</v>
      </c>
      <c r="J200" s="29" t="s">
        <v>63</v>
      </c>
      <c r="K200" s="29" t="s">
        <v>63</v>
      </c>
      <c r="L200" s="29" t="s">
        <v>63</v>
      </c>
      <c r="M200" s="29" t="s">
        <v>63</v>
      </c>
      <c r="N200" s="30" t="s">
        <v>63</v>
      </c>
    </row>
    <row r="201" spans="1:14" s="36" customFormat="1" ht="42" customHeight="1">
      <c r="A201" s="26" t="s">
        <v>146</v>
      </c>
      <c r="B201" s="28"/>
      <c r="C201" s="28" t="s">
        <v>63</v>
      </c>
      <c r="D201" s="28" t="s">
        <v>63</v>
      </c>
      <c r="E201" s="28" t="s">
        <v>63</v>
      </c>
      <c r="F201" s="28" t="s">
        <v>63</v>
      </c>
      <c r="G201" s="35">
        <f>H201+J201+K201+L201</f>
        <v>0</v>
      </c>
      <c r="H201" s="29">
        <f aca="true" t="shared" si="36" ref="H201:N201">H202</f>
        <v>0</v>
      </c>
      <c r="I201" s="29">
        <f t="shared" si="36"/>
        <v>0</v>
      </c>
      <c r="J201" s="29">
        <f t="shared" si="36"/>
        <v>0</v>
      </c>
      <c r="K201" s="29">
        <f t="shared" si="36"/>
        <v>0</v>
      </c>
      <c r="L201" s="29">
        <f t="shared" si="36"/>
        <v>0</v>
      </c>
      <c r="M201" s="29">
        <f t="shared" si="36"/>
        <v>0</v>
      </c>
      <c r="N201" s="30">
        <f t="shared" si="36"/>
        <v>0</v>
      </c>
    </row>
    <row r="202" spans="1:14" s="36" customFormat="1" ht="39" customHeight="1">
      <c r="A202" s="26" t="s">
        <v>64</v>
      </c>
      <c r="B202" s="28"/>
      <c r="C202" s="28"/>
      <c r="D202" s="28"/>
      <c r="E202" s="28"/>
      <c r="F202" s="28"/>
      <c r="G202" s="29">
        <f>H202+J202+K202+L202</f>
        <v>0</v>
      </c>
      <c r="H202" s="29"/>
      <c r="I202" s="29"/>
      <c r="J202" s="29"/>
      <c r="K202" s="29"/>
      <c r="L202" s="29"/>
      <c r="M202" s="29"/>
      <c r="N202" s="30"/>
    </row>
    <row r="203" ht="28.5" customHeight="1">
      <c r="N203" s="47"/>
    </row>
  </sheetData>
  <sheetProtection/>
  <mergeCells count="23">
    <mergeCell ref="G4:N4"/>
    <mergeCell ref="C5:C8"/>
    <mergeCell ref="D5:D8"/>
    <mergeCell ref="A10:N10"/>
    <mergeCell ref="A82:N82"/>
    <mergeCell ref="A143:N143"/>
    <mergeCell ref="G5:G8"/>
    <mergeCell ref="H5:N5"/>
    <mergeCell ref="H6:H8"/>
    <mergeCell ref="I6:I8"/>
    <mergeCell ref="L7:L8"/>
    <mergeCell ref="M7:M8"/>
    <mergeCell ref="N7:N8"/>
    <mergeCell ref="A2:N2"/>
    <mergeCell ref="L3:N3"/>
    <mergeCell ref="A4:A8"/>
    <mergeCell ref="B4:B8"/>
    <mergeCell ref="C4:D4"/>
    <mergeCell ref="E4:E8"/>
    <mergeCell ref="F4:F8"/>
    <mergeCell ref="J6:J8"/>
    <mergeCell ref="K6:K8"/>
    <mergeCell ref="L6:N6"/>
  </mergeCells>
  <printOptions/>
  <pageMargins left="0.3937007874015748" right="0.3937007874015748" top="0.9055118110236221" bottom="0.4330708661417323" header="0.1968503937007874" footer="0.3937007874015748"/>
  <pageSetup fitToHeight="17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PageLayoutView="0" workbookViewId="0" topLeftCell="A1">
      <selection activeCell="CQ23" sqref="CQ23:DH23"/>
    </sheetView>
  </sheetViews>
  <sheetFormatPr defaultColWidth="0.875" defaultRowHeight="15" customHeight="1"/>
  <cols>
    <col min="1" max="16384" width="0.875" style="49" customWidth="1"/>
  </cols>
  <sheetData>
    <row r="1" s="48" customFormat="1" ht="12">
      <c r="DA1" s="48" t="s">
        <v>149</v>
      </c>
    </row>
    <row r="2" spans="105:161" s="48" customFormat="1" ht="47.25" customHeight="1">
      <c r="DA2" s="184" t="s">
        <v>150</v>
      </c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</row>
    <row r="3" ht="3" customHeight="1"/>
    <row r="4" s="50" customFormat="1" ht="11.25">
      <c r="DA4" s="50" t="s">
        <v>151</v>
      </c>
    </row>
    <row r="5" ht="12.75"/>
    <row r="6" s="51" customFormat="1" ht="15">
      <c r="FE6" s="52" t="s">
        <v>152</v>
      </c>
    </row>
    <row r="7" ht="12.75"/>
    <row r="8" spans="1:161" s="53" customFormat="1" ht="15.75">
      <c r="A8" s="185" t="s">
        <v>153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</row>
    <row r="9" ht="12.75"/>
    <row r="10" spans="1:161" s="51" customFormat="1" ht="15">
      <c r="A10" s="186" t="s">
        <v>154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</row>
    <row r="11" ht="6" customHeight="1"/>
    <row r="12" spans="1:161" s="54" customFormat="1" ht="14.25">
      <c r="A12" s="54" t="s">
        <v>155</v>
      </c>
      <c r="X12" s="187">
        <v>111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</row>
    <row r="13" spans="24:161" s="54" customFormat="1" ht="6" customHeight="1"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</row>
    <row r="14" spans="1:161" s="54" customFormat="1" ht="14.25">
      <c r="A14" s="188" t="s">
        <v>156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46" t="s">
        <v>263</v>
      </c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</row>
    <row r="15" ht="9.75" customHeight="1"/>
    <row r="16" spans="1:161" s="51" customFormat="1" ht="15">
      <c r="A16" s="186" t="s">
        <v>157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</row>
    <row r="17" ht="10.5" customHeight="1"/>
    <row r="18" spans="1:161" s="57" customFormat="1" ht="13.5" customHeight="1">
      <c r="A18" s="183" t="s">
        <v>158</v>
      </c>
      <c r="B18" s="183"/>
      <c r="C18" s="183"/>
      <c r="D18" s="183"/>
      <c r="E18" s="183"/>
      <c r="F18" s="183"/>
      <c r="G18" s="183" t="s">
        <v>159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 t="s">
        <v>160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 t="s">
        <v>161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 t="s">
        <v>162</v>
      </c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 t="s">
        <v>163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 t="s">
        <v>164</v>
      </c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</row>
    <row r="19" spans="1:161" s="57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 t="s">
        <v>165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 t="s">
        <v>20</v>
      </c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57" customFormat="1" ht="39.7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 t="s">
        <v>166</v>
      </c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 t="s">
        <v>167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 t="s">
        <v>168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58" customFormat="1" ht="12.75">
      <c r="A21" s="189">
        <v>1</v>
      </c>
      <c r="B21" s="189"/>
      <c r="C21" s="189"/>
      <c r="D21" s="189"/>
      <c r="E21" s="189"/>
      <c r="F21" s="189"/>
      <c r="G21" s="189">
        <v>2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>
        <v>3</v>
      </c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>
        <v>4</v>
      </c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>
        <v>5</v>
      </c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>
        <v>6</v>
      </c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>
        <v>7</v>
      </c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>
        <v>8</v>
      </c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>
        <v>9</v>
      </c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>
        <v>10</v>
      </c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</row>
    <row r="22" spans="1:161" s="59" customFormat="1" ht="15" customHeight="1">
      <c r="A22" s="191">
        <v>1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>
        <v>28.5</v>
      </c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0">
        <f>BF22+BX22+CQ22</f>
        <v>38554.97948275862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0">
        <f>457505/29</f>
        <v>15776.034482758621</v>
      </c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>
        <f>60529/7</f>
        <v>8647</v>
      </c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>
        <v>14131.945</v>
      </c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1">
        <v>4</v>
      </c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0">
        <f>Y22*AO22*12+1.04</f>
        <v>13185804.02310345</v>
      </c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</row>
    <row r="23" spans="1:161" s="59" customFormat="1" ht="1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</row>
    <row r="24" spans="1:161" s="59" customFormat="1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</row>
    <row r="25" spans="1:161" s="59" customFormat="1" ht="15" customHeight="1">
      <c r="A25" s="193" t="s">
        <v>169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2" t="s">
        <v>170</v>
      </c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2" t="s">
        <v>170</v>
      </c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 t="s">
        <v>170</v>
      </c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 t="s">
        <v>170</v>
      </c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 t="s">
        <v>170</v>
      </c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 t="s">
        <v>170</v>
      </c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</row>
  </sheetData>
  <sheetProtection/>
  <mergeCells count="68">
    <mergeCell ref="DY25:EN25"/>
    <mergeCell ref="EO25:FE25"/>
    <mergeCell ref="DI24:DX24"/>
    <mergeCell ref="DY24:EN24"/>
    <mergeCell ref="EO24:FE24"/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DA2:FE2"/>
    <mergeCell ref="A8:FE8"/>
    <mergeCell ref="A10:FE10"/>
    <mergeCell ref="X12:FE12"/>
    <mergeCell ref="A14:AO14"/>
    <mergeCell ref="AP14:FE14"/>
  </mergeCells>
  <printOptions/>
  <pageMargins left="0.3937007874015748" right="0.5118110236220472" top="0.8661417322834646" bottom="0.3937007874015748" header="0.1968503937007874" footer="0.3937007874015748"/>
  <pageSetup fitToHeight="5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A203"/>
  <sheetViews>
    <sheetView zoomScalePageLayoutView="0" workbookViewId="0" topLeftCell="A182">
      <selection activeCell="CJ149" sqref="CJ149:DA149"/>
    </sheetView>
  </sheetViews>
  <sheetFormatPr defaultColWidth="0.875" defaultRowHeight="12" customHeight="1"/>
  <cols>
    <col min="1" max="16384" width="0.875" style="51" customWidth="1"/>
  </cols>
  <sheetData>
    <row r="1" ht="3" customHeight="1"/>
    <row r="2" spans="1:105" s="54" customFormat="1" ht="14.25">
      <c r="A2" s="186" t="s">
        <v>171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</row>
    <row r="3" ht="10.5" customHeight="1"/>
    <row r="4" spans="1:105" s="57" customFormat="1" ht="45" customHeight="1">
      <c r="A4" s="183" t="s">
        <v>158</v>
      </c>
      <c r="B4" s="183"/>
      <c r="C4" s="183"/>
      <c r="D4" s="183"/>
      <c r="E4" s="183"/>
      <c r="F4" s="183"/>
      <c r="G4" s="183" t="s">
        <v>172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 t="s">
        <v>173</v>
      </c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 t="s">
        <v>174</v>
      </c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 t="s">
        <v>175</v>
      </c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 t="s">
        <v>176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</row>
    <row r="5" spans="1:105" s="58" customFormat="1" ht="12.75">
      <c r="A5" s="189">
        <v>1</v>
      </c>
      <c r="B5" s="189"/>
      <c r="C5" s="189"/>
      <c r="D5" s="189"/>
      <c r="E5" s="189"/>
      <c r="F5" s="189"/>
      <c r="G5" s="189">
        <v>2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>
        <v>3</v>
      </c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>
        <v>4</v>
      </c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>
        <v>5</v>
      </c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>
        <v>6</v>
      </c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</row>
    <row r="6" spans="1:105" s="59" customFormat="1" ht="1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</row>
    <row r="7" spans="1:105" s="59" customFormat="1" ht="1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</row>
    <row r="8" spans="1:105" s="59" customFormat="1" ht="15" customHeight="1">
      <c r="A8" s="191"/>
      <c r="B8" s="191"/>
      <c r="C8" s="191"/>
      <c r="D8" s="191"/>
      <c r="E8" s="191"/>
      <c r="F8" s="191"/>
      <c r="G8" s="193" t="s">
        <v>169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2" t="s">
        <v>170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 t="s">
        <v>170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 t="s">
        <v>170</v>
      </c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</row>
    <row r="10" spans="1:105" s="54" customFormat="1" ht="14.25">
      <c r="A10" s="186" t="s">
        <v>177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</row>
    <row r="11" ht="10.5" customHeight="1"/>
    <row r="12" spans="1:105" s="57" customFormat="1" ht="55.5" customHeight="1">
      <c r="A12" s="183" t="s">
        <v>158</v>
      </c>
      <c r="B12" s="183"/>
      <c r="C12" s="183"/>
      <c r="D12" s="183"/>
      <c r="E12" s="183"/>
      <c r="F12" s="183"/>
      <c r="G12" s="183" t="s">
        <v>172</v>
      </c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 t="s">
        <v>178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 t="s">
        <v>179</v>
      </c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 t="s">
        <v>180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 t="s">
        <v>176</v>
      </c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</row>
    <row r="13" spans="1:105" s="58" customFormat="1" ht="12.75">
      <c r="A13" s="189">
        <v>1</v>
      </c>
      <c r="B13" s="189"/>
      <c r="C13" s="189"/>
      <c r="D13" s="189"/>
      <c r="E13" s="189"/>
      <c r="F13" s="189"/>
      <c r="G13" s="189">
        <v>2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>
        <v>3</v>
      </c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>
        <v>4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>
        <v>5</v>
      </c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>
        <v>6</v>
      </c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</row>
    <row r="14" spans="1:105" s="59" customFormat="1" ht="1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</row>
    <row r="15" spans="1:105" s="59" customFormat="1" ht="1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</row>
    <row r="16" spans="1:105" s="59" customFormat="1" ht="15" customHeight="1">
      <c r="A16" s="191"/>
      <c r="B16" s="191"/>
      <c r="C16" s="191"/>
      <c r="D16" s="191"/>
      <c r="E16" s="191"/>
      <c r="F16" s="191"/>
      <c r="G16" s="193" t="s">
        <v>169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2" t="s">
        <v>170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 t="s">
        <v>170</v>
      </c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 t="s">
        <v>170</v>
      </c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</row>
    <row r="18" spans="1:105" s="54" customFormat="1" ht="41.25" customHeight="1">
      <c r="A18" s="201" t="s">
        <v>181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</row>
    <row r="19" ht="10.5" customHeight="1"/>
    <row r="20" spans="1:105" ht="55.5" customHeight="1">
      <c r="A20" s="183" t="s">
        <v>158</v>
      </c>
      <c r="B20" s="183"/>
      <c r="C20" s="183"/>
      <c r="D20" s="183"/>
      <c r="E20" s="183"/>
      <c r="F20" s="183"/>
      <c r="G20" s="183" t="s">
        <v>182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 t="s">
        <v>183</v>
      </c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 t="s">
        <v>184</v>
      </c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</row>
    <row r="21" spans="1:105" s="49" customFormat="1" ht="12.75">
      <c r="A21" s="189">
        <v>1</v>
      </c>
      <c r="B21" s="189"/>
      <c r="C21" s="189"/>
      <c r="D21" s="189"/>
      <c r="E21" s="189"/>
      <c r="F21" s="189"/>
      <c r="G21" s="189">
        <v>2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>
        <v>3</v>
      </c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>
        <v>4</v>
      </c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</row>
    <row r="22" spans="1:105" ht="15" customHeight="1">
      <c r="A22" s="202" t="s">
        <v>185</v>
      </c>
      <c r="B22" s="202"/>
      <c r="C22" s="202"/>
      <c r="D22" s="202"/>
      <c r="E22" s="202"/>
      <c r="F22" s="202"/>
      <c r="G22" s="66"/>
      <c r="H22" s="203" t="s">
        <v>186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4" t="s">
        <v>170</v>
      </c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5">
        <f>CM23</f>
        <v>2871615.12</v>
      </c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</row>
    <row r="23" spans="1:105" s="49" customFormat="1" ht="15">
      <c r="A23" s="202" t="s">
        <v>187</v>
      </c>
      <c r="B23" s="202"/>
      <c r="C23" s="202"/>
      <c r="D23" s="202"/>
      <c r="E23" s="202"/>
      <c r="F23" s="202"/>
      <c r="G23" s="67"/>
      <c r="H23" s="206" t="s">
        <v>20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>
        <v>13052796</v>
      </c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5">
        <f>BW23*22/100</f>
        <v>2871615.12</v>
      </c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</row>
    <row r="24" spans="1:105" s="49" customFormat="1" ht="15">
      <c r="A24" s="202"/>
      <c r="B24" s="202"/>
      <c r="C24" s="202"/>
      <c r="D24" s="202"/>
      <c r="E24" s="202"/>
      <c r="F24" s="202"/>
      <c r="G24" s="68"/>
      <c r="H24" s="209" t="s">
        <v>188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</row>
    <row r="25" spans="1:105" s="49" customFormat="1" ht="13.5" customHeight="1">
      <c r="A25" s="202" t="s">
        <v>189</v>
      </c>
      <c r="B25" s="202"/>
      <c r="C25" s="202"/>
      <c r="D25" s="202"/>
      <c r="E25" s="202"/>
      <c r="F25" s="202"/>
      <c r="G25" s="66"/>
      <c r="H25" s="210" t="s">
        <v>190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</row>
    <row r="26" spans="1:105" s="49" customFormat="1" ht="26.25" customHeight="1">
      <c r="A26" s="202" t="s">
        <v>191</v>
      </c>
      <c r="B26" s="202"/>
      <c r="C26" s="202"/>
      <c r="D26" s="202"/>
      <c r="E26" s="202"/>
      <c r="F26" s="202"/>
      <c r="G26" s="66"/>
      <c r="H26" s="210" t="s">
        <v>192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</row>
    <row r="27" spans="1:105" s="49" customFormat="1" ht="26.25" customHeight="1">
      <c r="A27" s="202" t="s">
        <v>193</v>
      </c>
      <c r="B27" s="202"/>
      <c r="C27" s="202"/>
      <c r="D27" s="202"/>
      <c r="E27" s="202"/>
      <c r="F27" s="202"/>
      <c r="G27" s="66"/>
      <c r="H27" s="203" t="s">
        <v>194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4" t="s">
        <v>170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5">
        <f>CM28+CM31</f>
        <v>271628.97599999997</v>
      </c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</row>
    <row r="28" spans="1:105" s="49" customFormat="1" ht="15">
      <c r="A28" s="202" t="s">
        <v>195</v>
      </c>
      <c r="B28" s="202"/>
      <c r="C28" s="202"/>
      <c r="D28" s="202"/>
      <c r="E28" s="202"/>
      <c r="F28" s="202"/>
      <c r="G28" s="67"/>
      <c r="H28" s="206" t="s">
        <v>20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7">
        <f>BW23</f>
        <v>13052796</v>
      </c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5">
        <f>(BW28*2.9/100)-133007.7</f>
        <v>245523.38399999996</v>
      </c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</row>
    <row r="29" spans="1:105" s="49" customFormat="1" ht="25.5" customHeight="1">
      <c r="A29" s="202"/>
      <c r="B29" s="202"/>
      <c r="C29" s="202"/>
      <c r="D29" s="202"/>
      <c r="E29" s="202"/>
      <c r="F29" s="202"/>
      <c r="G29" s="68"/>
      <c r="H29" s="209" t="s">
        <v>196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</row>
    <row r="30" spans="1:105" s="49" customFormat="1" ht="26.25" customHeight="1">
      <c r="A30" s="202" t="s">
        <v>197</v>
      </c>
      <c r="B30" s="202"/>
      <c r="C30" s="202"/>
      <c r="D30" s="202"/>
      <c r="E30" s="202"/>
      <c r="F30" s="202"/>
      <c r="G30" s="66"/>
      <c r="H30" s="210" t="s">
        <v>198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</row>
    <row r="31" spans="1:105" s="49" customFormat="1" ht="27" customHeight="1">
      <c r="A31" s="202" t="s">
        <v>199</v>
      </c>
      <c r="B31" s="202"/>
      <c r="C31" s="202"/>
      <c r="D31" s="202"/>
      <c r="E31" s="202"/>
      <c r="F31" s="202"/>
      <c r="G31" s="66"/>
      <c r="H31" s="210" t="s">
        <v>200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07">
        <f>BW23</f>
        <v>13052796</v>
      </c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5">
        <f>BW31*0.2/100</f>
        <v>26105.592</v>
      </c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</row>
    <row r="32" spans="1:105" s="49" customFormat="1" ht="27" customHeight="1">
      <c r="A32" s="202" t="s">
        <v>201</v>
      </c>
      <c r="B32" s="202"/>
      <c r="C32" s="202"/>
      <c r="D32" s="202"/>
      <c r="E32" s="202"/>
      <c r="F32" s="202"/>
      <c r="G32" s="66"/>
      <c r="H32" s="210" t="s">
        <v>202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</row>
    <row r="33" spans="1:105" s="49" customFormat="1" ht="27" customHeight="1">
      <c r="A33" s="202" t="s">
        <v>203</v>
      </c>
      <c r="B33" s="202"/>
      <c r="C33" s="202"/>
      <c r="D33" s="202"/>
      <c r="E33" s="202"/>
      <c r="F33" s="202"/>
      <c r="G33" s="66"/>
      <c r="H33" s="210" t="s">
        <v>202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</row>
    <row r="34" spans="1:105" s="49" customFormat="1" ht="26.25" customHeight="1">
      <c r="A34" s="202" t="s">
        <v>204</v>
      </c>
      <c r="B34" s="202"/>
      <c r="C34" s="202"/>
      <c r="D34" s="202"/>
      <c r="E34" s="202"/>
      <c r="F34" s="202"/>
      <c r="G34" s="66"/>
      <c r="H34" s="203" t="s">
        <v>205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7">
        <f>BW23</f>
        <v>13052796</v>
      </c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5">
        <f>BW34*5.1/100</f>
        <v>665692.5959999999</v>
      </c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</row>
    <row r="35" spans="1:105" s="49" customFormat="1" ht="13.5" customHeight="1">
      <c r="A35" s="191"/>
      <c r="B35" s="191"/>
      <c r="C35" s="191"/>
      <c r="D35" s="191"/>
      <c r="E35" s="191"/>
      <c r="F35" s="191"/>
      <c r="G35" s="211" t="s">
        <v>169</v>
      </c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04" t="s">
        <v>170</v>
      </c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5">
        <f>3448552.83+360381.47</f>
        <v>3808934.3</v>
      </c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</row>
    <row r="36" ht="3" customHeight="1"/>
    <row r="37" spans="1:105" s="48" customFormat="1" ht="48" customHeight="1">
      <c r="A37" s="212" t="s">
        <v>206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</row>
    <row r="39" spans="1:105" s="54" customFormat="1" ht="14.25">
      <c r="A39" s="186" t="s">
        <v>207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</row>
    <row r="40" ht="6" customHeight="1"/>
    <row r="41" spans="1:105" s="54" customFormat="1" ht="14.25">
      <c r="A41" s="54" t="s">
        <v>155</v>
      </c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</row>
    <row r="42" spans="24:105" s="54" customFormat="1" ht="6" customHeight="1"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</row>
    <row r="43" spans="1:105" s="54" customFormat="1" ht="14.25">
      <c r="A43" s="188" t="s">
        <v>156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</row>
    <row r="44" ht="10.5" customHeight="1"/>
    <row r="45" spans="1:105" s="57" customFormat="1" ht="45" customHeight="1">
      <c r="A45" s="183" t="s">
        <v>158</v>
      </c>
      <c r="B45" s="183"/>
      <c r="C45" s="183"/>
      <c r="D45" s="183"/>
      <c r="E45" s="183"/>
      <c r="F45" s="183"/>
      <c r="G45" s="183"/>
      <c r="H45" s="183" t="s">
        <v>17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 t="s">
        <v>208</v>
      </c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 t="s">
        <v>209</v>
      </c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 t="s">
        <v>210</v>
      </c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</row>
    <row r="46" spans="1:105" s="58" customFormat="1" ht="12.75">
      <c r="A46" s="189">
        <v>1</v>
      </c>
      <c r="B46" s="189"/>
      <c r="C46" s="189"/>
      <c r="D46" s="189"/>
      <c r="E46" s="189"/>
      <c r="F46" s="189"/>
      <c r="G46" s="189"/>
      <c r="H46" s="189">
        <v>2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>
        <v>3</v>
      </c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>
        <v>4</v>
      </c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>
        <v>5</v>
      </c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</row>
    <row r="47" spans="1:105" s="59" customFormat="1" ht="1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</row>
    <row r="48" spans="1:105" s="59" customFormat="1" ht="1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</row>
    <row r="49" spans="1:105" s="59" customFormat="1" ht="15" customHeight="1">
      <c r="A49" s="191"/>
      <c r="B49" s="191"/>
      <c r="C49" s="191"/>
      <c r="D49" s="191"/>
      <c r="E49" s="191"/>
      <c r="F49" s="191"/>
      <c r="G49" s="191"/>
      <c r="H49" s="193" t="s">
        <v>169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2" t="s">
        <v>170</v>
      </c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 t="s">
        <v>170</v>
      </c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</row>
    <row r="50" spans="1:105" s="59" customFormat="1" ht="15" customHeight="1">
      <c r="A50" s="70"/>
      <c r="B50" s="70"/>
      <c r="C50" s="70"/>
      <c r="D50" s="70"/>
      <c r="E50" s="70"/>
      <c r="F50" s="70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</row>
    <row r="51" spans="1:105" s="69" customFormat="1" ht="14.25">
      <c r="A51" s="186" t="s">
        <v>211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</row>
    <row r="52" ht="6" customHeight="1"/>
    <row r="53" spans="1:105" s="69" customFormat="1" ht="14.25">
      <c r="A53" s="69" t="s">
        <v>155</v>
      </c>
      <c r="X53" s="187">
        <v>244</v>
      </c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</row>
    <row r="54" spans="24:105" s="69" customFormat="1" ht="6" customHeight="1"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</row>
    <row r="55" spans="1:105" s="69" customFormat="1" ht="14.25">
      <c r="A55" s="188" t="s">
        <v>156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46" t="s">
        <v>264</v>
      </c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</row>
    <row r="56" ht="10.5" customHeight="1"/>
    <row r="57" spans="1:105" s="57" customFormat="1" ht="55.5" customHeight="1">
      <c r="A57" s="183" t="s">
        <v>158</v>
      </c>
      <c r="B57" s="183"/>
      <c r="C57" s="183"/>
      <c r="D57" s="183"/>
      <c r="E57" s="183"/>
      <c r="F57" s="183"/>
      <c r="G57" s="183"/>
      <c r="H57" s="183" t="s">
        <v>212</v>
      </c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 t="s">
        <v>234</v>
      </c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 t="s">
        <v>320</v>
      </c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 t="s">
        <v>321</v>
      </c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</row>
    <row r="58" spans="1:105" s="58" customFormat="1" ht="12.75">
      <c r="A58" s="189">
        <v>1</v>
      </c>
      <c r="B58" s="189"/>
      <c r="C58" s="189"/>
      <c r="D58" s="189"/>
      <c r="E58" s="189"/>
      <c r="F58" s="189"/>
      <c r="G58" s="189"/>
      <c r="H58" s="189">
        <v>2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>
        <v>3</v>
      </c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>
        <v>4</v>
      </c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>
        <v>5</v>
      </c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</row>
    <row r="59" spans="1:105" s="59" customFormat="1" ht="21" customHeight="1">
      <c r="A59" s="208">
        <v>1</v>
      </c>
      <c r="B59" s="208"/>
      <c r="C59" s="208"/>
      <c r="D59" s="208"/>
      <c r="E59" s="208"/>
      <c r="F59" s="208"/>
      <c r="G59" s="208"/>
      <c r="H59" s="213" t="s">
        <v>319</v>
      </c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08">
        <v>500</v>
      </c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>
        <v>30</v>
      </c>
      <c r="BU59" s="208"/>
      <c r="BV59" s="208"/>
      <c r="BW59" s="208"/>
      <c r="BX59" s="208"/>
      <c r="BY59" s="208"/>
      <c r="BZ59" s="208"/>
      <c r="CA59" s="208"/>
      <c r="CB59" s="208"/>
      <c r="CC59" s="208"/>
      <c r="CD59" s="208"/>
      <c r="CE59" s="205">
        <f aca="true" t="shared" si="0" ref="CE59:CE65">BD59*BT59</f>
        <v>15000</v>
      </c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</row>
    <row r="60" spans="1:105" s="59" customFormat="1" ht="19.5" customHeight="1">
      <c r="A60" s="194">
        <v>2</v>
      </c>
      <c r="B60" s="195"/>
      <c r="C60" s="195"/>
      <c r="D60" s="195"/>
      <c r="E60" s="195"/>
      <c r="F60" s="195"/>
      <c r="G60" s="196"/>
      <c r="H60" s="214" t="s">
        <v>322</v>
      </c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6"/>
      <c r="BD60" s="194">
        <v>800</v>
      </c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6"/>
      <c r="BT60" s="194">
        <v>100</v>
      </c>
      <c r="BU60" s="195"/>
      <c r="BV60" s="195"/>
      <c r="BW60" s="195"/>
      <c r="BX60" s="195"/>
      <c r="BY60" s="195"/>
      <c r="BZ60" s="195"/>
      <c r="CA60" s="195"/>
      <c r="CB60" s="195"/>
      <c r="CC60" s="195"/>
      <c r="CD60" s="196"/>
      <c r="CE60" s="197">
        <f t="shared" si="0"/>
        <v>80000</v>
      </c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9"/>
    </row>
    <row r="61" spans="1:105" s="59" customFormat="1" ht="18" customHeight="1">
      <c r="A61" s="208">
        <v>3</v>
      </c>
      <c r="B61" s="208"/>
      <c r="C61" s="208"/>
      <c r="D61" s="208"/>
      <c r="E61" s="208"/>
      <c r="F61" s="208"/>
      <c r="G61" s="208"/>
      <c r="H61" s="213" t="s">
        <v>326</v>
      </c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08">
        <v>45</v>
      </c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>
        <v>1000</v>
      </c>
      <c r="BU61" s="208"/>
      <c r="BV61" s="208"/>
      <c r="BW61" s="208"/>
      <c r="BX61" s="208"/>
      <c r="BY61" s="208"/>
      <c r="BZ61" s="208"/>
      <c r="CA61" s="208"/>
      <c r="CB61" s="208"/>
      <c r="CC61" s="208"/>
      <c r="CD61" s="208"/>
      <c r="CE61" s="205">
        <f t="shared" si="0"/>
        <v>45000</v>
      </c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</row>
    <row r="62" spans="1:105" s="59" customFormat="1" ht="18" customHeight="1">
      <c r="A62" s="208">
        <v>4</v>
      </c>
      <c r="B62" s="208"/>
      <c r="C62" s="208"/>
      <c r="D62" s="208"/>
      <c r="E62" s="208"/>
      <c r="F62" s="208"/>
      <c r="G62" s="208"/>
      <c r="H62" s="213" t="s">
        <v>323</v>
      </c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08">
        <v>500</v>
      </c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>
        <v>300</v>
      </c>
      <c r="BU62" s="208"/>
      <c r="BV62" s="208"/>
      <c r="BW62" s="208"/>
      <c r="BX62" s="208"/>
      <c r="BY62" s="208"/>
      <c r="BZ62" s="208"/>
      <c r="CA62" s="208"/>
      <c r="CB62" s="208"/>
      <c r="CC62" s="208"/>
      <c r="CD62" s="208"/>
      <c r="CE62" s="205">
        <f t="shared" si="0"/>
        <v>150000</v>
      </c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</row>
    <row r="63" spans="1:105" s="59" customFormat="1" ht="15.75" customHeight="1">
      <c r="A63" s="208">
        <v>5</v>
      </c>
      <c r="B63" s="208"/>
      <c r="C63" s="208"/>
      <c r="D63" s="208"/>
      <c r="E63" s="208"/>
      <c r="F63" s="208"/>
      <c r="G63" s="208"/>
      <c r="H63" s="213" t="s">
        <v>324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08">
        <v>80</v>
      </c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>
        <v>1500</v>
      </c>
      <c r="BU63" s="208"/>
      <c r="BV63" s="208"/>
      <c r="BW63" s="208"/>
      <c r="BX63" s="208"/>
      <c r="BY63" s="208"/>
      <c r="BZ63" s="208"/>
      <c r="CA63" s="208"/>
      <c r="CB63" s="208"/>
      <c r="CC63" s="208"/>
      <c r="CD63" s="208"/>
      <c r="CE63" s="205">
        <f>BD63*BT63+350000+75897.8+250000</f>
        <v>795897.8</v>
      </c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</row>
    <row r="64" spans="1:105" s="59" customFormat="1" ht="21" customHeight="1">
      <c r="A64" s="208">
        <v>6</v>
      </c>
      <c r="B64" s="208"/>
      <c r="C64" s="208"/>
      <c r="D64" s="208"/>
      <c r="E64" s="208"/>
      <c r="F64" s="208"/>
      <c r="G64" s="208"/>
      <c r="H64" s="213" t="s">
        <v>325</v>
      </c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08">
        <v>500</v>
      </c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>
        <v>20</v>
      </c>
      <c r="BU64" s="208"/>
      <c r="BV64" s="208"/>
      <c r="BW64" s="208"/>
      <c r="BX64" s="208"/>
      <c r="BY64" s="208"/>
      <c r="BZ64" s="208"/>
      <c r="CA64" s="208"/>
      <c r="CB64" s="208"/>
      <c r="CC64" s="208"/>
      <c r="CD64" s="208"/>
      <c r="CE64" s="205">
        <f t="shared" si="0"/>
        <v>10000</v>
      </c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</row>
    <row r="65" spans="1:105" s="59" customFormat="1" ht="21" customHeight="1">
      <c r="A65" s="208">
        <v>7</v>
      </c>
      <c r="B65" s="208"/>
      <c r="C65" s="208"/>
      <c r="D65" s="208"/>
      <c r="E65" s="208"/>
      <c r="F65" s="208"/>
      <c r="G65" s="208"/>
      <c r="H65" s="213" t="s">
        <v>328</v>
      </c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08">
        <v>1</v>
      </c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>
        <v>5000</v>
      </c>
      <c r="BU65" s="208"/>
      <c r="BV65" s="208"/>
      <c r="BW65" s="208"/>
      <c r="BX65" s="208"/>
      <c r="BY65" s="208"/>
      <c r="BZ65" s="208"/>
      <c r="CA65" s="208"/>
      <c r="CB65" s="208"/>
      <c r="CC65" s="208"/>
      <c r="CD65" s="208"/>
      <c r="CE65" s="205">
        <f t="shared" si="0"/>
        <v>5000</v>
      </c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</row>
    <row r="66" spans="1:105" s="59" customFormat="1" ht="15" customHeight="1">
      <c r="A66" s="208"/>
      <c r="B66" s="208"/>
      <c r="C66" s="208"/>
      <c r="D66" s="208"/>
      <c r="E66" s="208"/>
      <c r="F66" s="208"/>
      <c r="G66" s="208"/>
      <c r="H66" s="193" t="s">
        <v>169</v>
      </c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192" t="s">
        <v>170</v>
      </c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205">
        <f>SUM(CE59:DA65)</f>
        <v>1100897.8</v>
      </c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</row>
    <row r="68" spans="1:105" s="54" customFormat="1" ht="14.25">
      <c r="A68" s="186" t="s">
        <v>216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  <c r="CQ68" s="186"/>
      <c r="CR68" s="186"/>
      <c r="CS68" s="186"/>
      <c r="CT68" s="186"/>
      <c r="CU68" s="186"/>
      <c r="CV68" s="186"/>
      <c r="CW68" s="186"/>
      <c r="CX68" s="186"/>
      <c r="CY68" s="186"/>
      <c r="CZ68" s="186"/>
      <c r="DA68" s="186"/>
    </row>
    <row r="69" ht="6" customHeight="1"/>
    <row r="70" spans="1:105" s="54" customFormat="1" ht="14.25">
      <c r="A70" s="54" t="s">
        <v>155</v>
      </c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</row>
    <row r="71" spans="24:105" s="54" customFormat="1" ht="6" customHeight="1"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</row>
    <row r="72" spans="1:105" s="54" customFormat="1" ht="14.25">
      <c r="A72" s="188" t="s">
        <v>156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</row>
    <row r="73" ht="10.5" customHeight="1"/>
    <row r="74" spans="1:105" s="57" customFormat="1" ht="45" customHeight="1">
      <c r="A74" s="183" t="s">
        <v>158</v>
      </c>
      <c r="B74" s="183"/>
      <c r="C74" s="183"/>
      <c r="D74" s="183"/>
      <c r="E74" s="183"/>
      <c r="F74" s="183"/>
      <c r="G74" s="183"/>
      <c r="H74" s="183" t="s">
        <v>17</v>
      </c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 t="s">
        <v>208</v>
      </c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 t="s">
        <v>209</v>
      </c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 t="s">
        <v>210</v>
      </c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</row>
    <row r="75" spans="1:105" s="58" customFormat="1" ht="12.75">
      <c r="A75" s="189">
        <v>1</v>
      </c>
      <c r="B75" s="189"/>
      <c r="C75" s="189"/>
      <c r="D75" s="189"/>
      <c r="E75" s="189"/>
      <c r="F75" s="189"/>
      <c r="G75" s="189"/>
      <c r="H75" s="189">
        <v>2</v>
      </c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>
        <v>3</v>
      </c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>
        <v>4</v>
      </c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>
        <v>5</v>
      </c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</row>
    <row r="76" spans="1:105" s="59" customFormat="1" ht="15" customHeight="1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191"/>
      <c r="BF76" s="191"/>
      <c r="BG76" s="191"/>
      <c r="BH76" s="191"/>
      <c r="BI76" s="191"/>
      <c r="BJ76" s="191"/>
      <c r="BK76" s="191"/>
      <c r="BL76" s="191"/>
      <c r="BM76" s="191"/>
      <c r="BN76" s="191"/>
      <c r="BO76" s="191"/>
      <c r="BP76" s="191"/>
      <c r="BQ76" s="191"/>
      <c r="BR76" s="191"/>
      <c r="BS76" s="191"/>
      <c r="BT76" s="191"/>
      <c r="BU76" s="191"/>
      <c r="BV76" s="191"/>
      <c r="BW76" s="191"/>
      <c r="BX76" s="191"/>
      <c r="BY76" s="191"/>
      <c r="BZ76" s="191"/>
      <c r="CA76" s="191"/>
      <c r="CB76" s="191"/>
      <c r="CC76" s="191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  <c r="CQ76" s="191"/>
      <c r="CR76" s="191"/>
      <c r="CS76" s="191"/>
      <c r="CT76" s="191"/>
      <c r="CU76" s="191"/>
      <c r="CV76" s="191"/>
      <c r="CW76" s="191"/>
      <c r="CX76" s="191"/>
      <c r="CY76" s="191"/>
      <c r="CZ76" s="191"/>
      <c r="DA76" s="191"/>
    </row>
    <row r="77" spans="1:105" s="59" customFormat="1" ht="15" customHeight="1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  <c r="AS77" s="191"/>
      <c r="AT77" s="191"/>
      <c r="AU77" s="191"/>
      <c r="AV77" s="191"/>
      <c r="AW77" s="191"/>
      <c r="AX77" s="191"/>
      <c r="AY77" s="191"/>
      <c r="AZ77" s="191"/>
      <c r="BA77" s="191"/>
      <c r="BB77" s="191"/>
      <c r="BC77" s="191"/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191"/>
      <c r="BS77" s="191"/>
      <c r="BT77" s="191"/>
      <c r="BU77" s="191"/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  <c r="CQ77" s="191"/>
      <c r="CR77" s="191"/>
      <c r="CS77" s="191"/>
      <c r="CT77" s="191"/>
      <c r="CU77" s="191"/>
      <c r="CV77" s="191"/>
      <c r="CW77" s="191"/>
      <c r="CX77" s="191"/>
      <c r="CY77" s="191"/>
      <c r="CZ77" s="191"/>
      <c r="DA77" s="191"/>
    </row>
    <row r="78" spans="1:105" s="59" customFormat="1" ht="15" customHeight="1">
      <c r="A78" s="191"/>
      <c r="B78" s="191"/>
      <c r="C78" s="191"/>
      <c r="D78" s="191"/>
      <c r="E78" s="191"/>
      <c r="F78" s="191"/>
      <c r="G78" s="191"/>
      <c r="H78" s="193" t="s">
        <v>169</v>
      </c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2" t="s">
        <v>170</v>
      </c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 t="s">
        <v>170</v>
      </c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</row>
    <row r="80" spans="1:105" s="54" customFormat="1" ht="27" customHeight="1">
      <c r="A80" s="201" t="s">
        <v>217</v>
      </c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</row>
    <row r="81" ht="6" customHeight="1"/>
    <row r="82" spans="1:105" s="54" customFormat="1" ht="14.25">
      <c r="A82" s="54" t="s">
        <v>155</v>
      </c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</row>
    <row r="83" spans="24:105" s="54" customFormat="1" ht="6" customHeight="1"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</row>
    <row r="84" spans="1:105" s="54" customFormat="1" ht="14.25">
      <c r="A84" s="188" t="s">
        <v>156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</row>
    <row r="85" ht="10.5" customHeight="1"/>
    <row r="86" spans="1:105" s="57" customFormat="1" ht="45" customHeight="1">
      <c r="A86" s="183" t="s">
        <v>158</v>
      </c>
      <c r="B86" s="183"/>
      <c r="C86" s="183"/>
      <c r="D86" s="183"/>
      <c r="E86" s="183"/>
      <c r="F86" s="183"/>
      <c r="G86" s="183"/>
      <c r="H86" s="183" t="s">
        <v>17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 t="s">
        <v>208</v>
      </c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 t="s">
        <v>209</v>
      </c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 t="s">
        <v>210</v>
      </c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</row>
    <row r="87" spans="1:105" s="58" customFormat="1" ht="12.75">
      <c r="A87" s="189">
        <v>1</v>
      </c>
      <c r="B87" s="189"/>
      <c r="C87" s="189"/>
      <c r="D87" s="189"/>
      <c r="E87" s="189"/>
      <c r="F87" s="189"/>
      <c r="G87" s="189"/>
      <c r="H87" s="189">
        <v>2</v>
      </c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>
        <v>3</v>
      </c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/>
      <c r="BS87" s="189"/>
      <c r="BT87" s="189">
        <v>4</v>
      </c>
      <c r="BU87" s="189"/>
      <c r="BV87" s="189"/>
      <c r="BW87" s="189"/>
      <c r="BX87" s="189"/>
      <c r="BY87" s="189"/>
      <c r="BZ87" s="189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>
        <v>5</v>
      </c>
      <c r="CK87" s="189"/>
      <c r="CL87" s="189"/>
      <c r="CM87" s="189"/>
      <c r="CN87" s="189"/>
      <c r="CO87" s="189"/>
      <c r="CP87" s="189"/>
      <c r="CQ87" s="189"/>
      <c r="CR87" s="189"/>
      <c r="CS87" s="189"/>
      <c r="CT87" s="189"/>
      <c r="CU87" s="189"/>
      <c r="CV87" s="189"/>
      <c r="CW87" s="189"/>
      <c r="CX87" s="189"/>
      <c r="CY87" s="189"/>
      <c r="CZ87" s="189"/>
      <c r="DA87" s="189"/>
    </row>
    <row r="88" spans="1:105" s="59" customFormat="1" ht="15" customHeight="1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1"/>
      <c r="BR88" s="191"/>
      <c r="BS88" s="191"/>
      <c r="BT88" s="191"/>
      <c r="BU88" s="191"/>
      <c r="BV88" s="191"/>
      <c r="BW88" s="191"/>
      <c r="BX88" s="191"/>
      <c r="BY88" s="191"/>
      <c r="BZ88" s="191"/>
      <c r="CA88" s="191"/>
      <c r="CB88" s="191"/>
      <c r="CC88" s="191"/>
      <c r="CD88" s="191"/>
      <c r="CE88" s="191"/>
      <c r="CF88" s="191"/>
      <c r="CG88" s="191"/>
      <c r="CH88" s="191"/>
      <c r="CI88" s="191"/>
      <c r="CJ88" s="191"/>
      <c r="CK88" s="191"/>
      <c r="CL88" s="191"/>
      <c r="CM88" s="191"/>
      <c r="CN88" s="191"/>
      <c r="CO88" s="191"/>
      <c r="CP88" s="191"/>
      <c r="CQ88" s="191"/>
      <c r="CR88" s="191"/>
      <c r="CS88" s="191"/>
      <c r="CT88" s="191"/>
      <c r="CU88" s="191"/>
      <c r="CV88" s="191"/>
      <c r="CW88" s="191"/>
      <c r="CX88" s="191"/>
      <c r="CY88" s="191"/>
      <c r="CZ88" s="191"/>
      <c r="DA88" s="191"/>
    </row>
    <row r="89" spans="1:105" s="59" customFormat="1" ht="15" customHeigh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91"/>
      <c r="Z89" s="191"/>
      <c r="AA89" s="191"/>
      <c r="AB89" s="191"/>
      <c r="AC89" s="191"/>
      <c r="AD89" s="191"/>
      <c r="AE89" s="191"/>
      <c r="AF89" s="191"/>
      <c r="AG89" s="191"/>
      <c r="AH89" s="191"/>
      <c r="AI89" s="191"/>
      <c r="AJ89" s="191"/>
      <c r="AK89" s="191"/>
      <c r="AL89" s="191"/>
      <c r="AM89" s="191"/>
      <c r="AN89" s="191"/>
      <c r="AO89" s="191"/>
      <c r="AP89" s="191"/>
      <c r="AQ89" s="191"/>
      <c r="AR89" s="191"/>
      <c r="AS89" s="191"/>
      <c r="AT89" s="191"/>
      <c r="AU89" s="191"/>
      <c r="AV89" s="191"/>
      <c r="AW89" s="191"/>
      <c r="AX89" s="191"/>
      <c r="AY89" s="191"/>
      <c r="AZ89" s="191"/>
      <c r="BA89" s="191"/>
      <c r="BB89" s="191"/>
      <c r="BC89" s="191"/>
      <c r="BD89" s="191"/>
      <c r="BE89" s="191"/>
      <c r="BF89" s="191"/>
      <c r="BG89" s="191"/>
      <c r="BH89" s="191"/>
      <c r="BI89" s="191"/>
      <c r="BJ89" s="191"/>
      <c r="BK89" s="191"/>
      <c r="BL89" s="191"/>
      <c r="BM89" s="191"/>
      <c r="BN89" s="191"/>
      <c r="BO89" s="191"/>
      <c r="BP89" s="191"/>
      <c r="BQ89" s="191"/>
      <c r="BR89" s="191"/>
      <c r="BS89" s="191"/>
      <c r="BT89" s="191"/>
      <c r="BU89" s="191"/>
      <c r="BV89" s="191"/>
      <c r="BW89" s="191"/>
      <c r="BX89" s="191"/>
      <c r="BY89" s="191"/>
      <c r="BZ89" s="191"/>
      <c r="CA89" s="191"/>
      <c r="CB89" s="191"/>
      <c r="CC89" s="191"/>
      <c r="CD89" s="191"/>
      <c r="CE89" s="191"/>
      <c r="CF89" s="191"/>
      <c r="CG89" s="191"/>
      <c r="CH89" s="191"/>
      <c r="CI89" s="191"/>
      <c r="CJ89" s="191"/>
      <c r="CK89" s="191"/>
      <c r="CL89" s="191"/>
      <c r="CM89" s="191"/>
      <c r="CN89" s="191"/>
      <c r="CO89" s="191"/>
      <c r="CP89" s="191"/>
      <c r="CQ89" s="191"/>
      <c r="CR89" s="191"/>
      <c r="CS89" s="191"/>
      <c r="CT89" s="191"/>
      <c r="CU89" s="191"/>
      <c r="CV89" s="191"/>
      <c r="CW89" s="191"/>
      <c r="CX89" s="191"/>
      <c r="CY89" s="191"/>
      <c r="CZ89" s="191"/>
      <c r="DA89" s="191"/>
    </row>
    <row r="90" spans="1:105" s="59" customFormat="1" ht="15" customHeight="1">
      <c r="A90" s="191"/>
      <c r="B90" s="191"/>
      <c r="C90" s="191"/>
      <c r="D90" s="191"/>
      <c r="E90" s="191"/>
      <c r="F90" s="191"/>
      <c r="G90" s="191"/>
      <c r="H90" s="193" t="s">
        <v>169</v>
      </c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2" t="s">
        <v>170</v>
      </c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 t="s">
        <v>170</v>
      </c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1"/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1"/>
    </row>
    <row r="92" spans="1:105" s="54" customFormat="1" ht="14.25">
      <c r="A92" s="186" t="s">
        <v>218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</row>
    <row r="93" ht="6" customHeight="1"/>
    <row r="94" spans="1:105" s="54" customFormat="1" ht="14.25">
      <c r="A94" s="54" t="s">
        <v>155</v>
      </c>
      <c r="X94" s="187">
        <v>244</v>
      </c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</row>
    <row r="95" spans="24:105" s="54" customFormat="1" ht="6" customHeight="1"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</row>
    <row r="96" spans="1:105" s="54" customFormat="1" ht="14.25">
      <c r="A96" s="188" t="s">
        <v>156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46" t="s">
        <v>264</v>
      </c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</row>
    <row r="97" ht="10.5" customHeight="1"/>
    <row r="98" spans="1:105" s="54" customFormat="1" ht="14.25">
      <c r="A98" s="186" t="s">
        <v>219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  <c r="BU98" s="186"/>
      <c r="BV98" s="186"/>
      <c r="BW98" s="186"/>
      <c r="BX98" s="186"/>
      <c r="BY98" s="186"/>
      <c r="BZ98" s="186"/>
      <c r="CA98" s="186"/>
      <c r="CB98" s="186"/>
      <c r="CC98" s="186"/>
      <c r="CD98" s="186"/>
      <c r="CE98" s="186"/>
      <c r="CF98" s="186"/>
      <c r="CG98" s="186"/>
      <c r="CH98" s="186"/>
      <c r="CI98" s="186"/>
      <c r="CJ98" s="186"/>
      <c r="CK98" s="186"/>
      <c r="CL98" s="186"/>
      <c r="CM98" s="186"/>
      <c r="CN98" s="186"/>
      <c r="CO98" s="186"/>
      <c r="CP98" s="186"/>
      <c r="CQ98" s="186"/>
      <c r="CR98" s="186"/>
      <c r="CS98" s="186"/>
      <c r="CT98" s="186"/>
      <c r="CU98" s="186"/>
      <c r="CV98" s="186"/>
      <c r="CW98" s="186"/>
      <c r="CX98" s="186"/>
      <c r="CY98" s="186"/>
      <c r="CZ98" s="186"/>
      <c r="DA98" s="186"/>
    </row>
    <row r="99" ht="10.5" customHeight="1"/>
    <row r="100" spans="1:105" s="57" customFormat="1" ht="45" customHeight="1">
      <c r="A100" s="183" t="s">
        <v>158</v>
      </c>
      <c r="B100" s="183"/>
      <c r="C100" s="183"/>
      <c r="D100" s="183"/>
      <c r="E100" s="183"/>
      <c r="F100" s="183"/>
      <c r="G100" s="183"/>
      <c r="H100" s="183" t="s">
        <v>212</v>
      </c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 t="s">
        <v>220</v>
      </c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 t="s">
        <v>221</v>
      </c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 t="s">
        <v>222</v>
      </c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 t="s">
        <v>176</v>
      </c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</row>
    <row r="101" spans="1:105" s="58" customFormat="1" ht="12.75">
      <c r="A101" s="189">
        <v>1</v>
      </c>
      <c r="B101" s="189"/>
      <c r="C101" s="189"/>
      <c r="D101" s="189"/>
      <c r="E101" s="189"/>
      <c r="F101" s="189"/>
      <c r="G101" s="189"/>
      <c r="H101" s="189">
        <v>2</v>
      </c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>
        <v>3</v>
      </c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>
        <v>4</v>
      </c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>
        <v>5</v>
      </c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>
        <v>6</v>
      </c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</row>
    <row r="102" spans="1:105" s="59" customFormat="1" ht="1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1"/>
      <c r="BT102" s="191"/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1"/>
      <c r="CJ102" s="191"/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1"/>
    </row>
    <row r="103" spans="1:105" s="59" customFormat="1" ht="15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91"/>
      <c r="BX103" s="191"/>
      <c r="BY103" s="191"/>
      <c r="BZ103" s="191"/>
      <c r="CA103" s="191"/>
      <c r="CB103" s="191"/>
      <c r="CC103" s="191"/>
      <c r="CD103" s="191"/>
      <c r="CE103" s="191"/>
      <c r="CF103" s="191"/>
      <c r="CG103" s="191"/>
      <c r="CH103" s="191"/>
      <c r="CI103" s="191"/>
      <c r="CJ103" s="191"/>
      <c r="CK103" s="191"/>
      <c r="CL103" s="191"/>
      <c r="CM103" s="191"/>
      <c r="CN103" s="191"/>
      <c r="CO103" s="191"/>
      <c r="CP103" s="191"/>
      <c r="CQ103" s="191"/>
      <c r="CR103" s="191"/>
      <c r="CS103" s="191"/>
      <c r="CT103" s="191"/>
      <c r="CU103" s="191"/>
      <c r="CV103" s="191"/>
      <c r="CW103" s="191"/>
      <c r="CX103" s="191"/>
      <c r="CY103" s="191"/>
      <c r="CZ103" s="191"/>
      <c r="DA103" s="191"/>
    </row>
    <row r="104" spans="1:105" s="59" customFormat="1" ht="15" customHeight="1">
      <c r="A104" s="191"/>
      <c r="B104" s="191"/>
      <c r="C104" s="191"/>
      <c r="D104" s="191"/>
      <c r="E104" s="191"/>
      <c r="F104" s="191"/>
      <c r="G104" s="191"/>
      <c r="H104" s="217" t="s">
        <v>223</v>
      </c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192" t="s">
        <v>170</v>
      </c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 t="s">
        <v>170</v>
      </c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 t="s">
        <v>170</v>
      </c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1"/>
      <c r="CM104" s="191"/>
      <c r="CN104" s="191"/>
      <c r="CO104" s="191"/>
      <c r="CP104" s="191"/>
      <c r="CQ104" s="191"/>
      <c r="CR104" s="191"/>
      <c r="CS104" s="191"/>
      <c r="CT104" s="191"/>
      <c r="CU104" s="191"/>
      <c r="CV104" s="191"/>
      <c r="CW104" s="191"/>
      <c r="CX104" s="191"/>
      <c r="CY104" s="191"/>
      <c r="CZ104" s="191"/>
      <c r="DA104" s="191"/>
    </row>
    <row r="105" ht="10.5" customHeight="1"/>
    <row r="106" spans="1:105" s="54" customFormat="1" ht="14.25">
      <c r="A106" s="186" t="s">
        <v>224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/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186"/>
      <c r="CI106" s="186"/>
      <c r="CJ106" s="186"/>
      <c r="CK106" s="186"/>
      <c r="CL106" s="186"/>
      <c r="CM106" s="186"/>
      <c r="CN106" s="186"/>
      <c r="CO106" s="186"/>
      <c r="CP106" s="186"/>
      <c r="CQ106" s="186"/>
      <c r="CR106" s="186"/>
      <c r="CS106" s="186"/>
      <c r="CT106" s="186"/>
      <c r="CU106" s="186"/>
      <c r="CV106" s="186"/>
      <c r="CW106" s="186"/>
      <c r="CX106" s="186"/>
      <c r="CY106" s="186"/>
      <c r="CZ106" s="186"/>
      <c r="DA106" s="186"/>
    </row>
    <row r="107" ht="10.5" customHeight="1"/>
    <row r="108" spans="1:105" s="57" customFormat="1" ht="45" customHeight="1">
      <c r="A108" s="183" t="s">
        <v>158</v>
      </c>
      <c r="B108" s="183"/>
      <c r="C108" s="183"/>
      <c r="D108" s="183"/>
      <c r="E108" s="183"/>
      <c r="F108" s="183"/>
      <c r="G108" s="183"/>
      <c r="H108" s="183" t="s">
        <v>212</v>
      </c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 t="s">
        <v>225</v>
      </c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 t="s">
        <v>226</v>
      </c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 t="s">
        <v>227</v>
      </c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</row>
    <row r="109" spans="1:105" s="58" customFormat="1" ht="12.75">
      <c r="A109" s="189">
        <v>1</v>
      </c>
      <c r="B109" s="189"/>
      <c r="C109" s="189"/>
      <c r="D109" s="189"/>
      <c r="E109" s="189"/>
      <c r="F109" s="189"/>
      <c r="G109" s="189"/>
      <c r="H109" s="189">
        <v>2</v>
      </c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>
        <v>3</v>
      </c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>
        <v>4</v>
      </c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/>
      <c r="CG109" s="189"/>
      <c r="CH109" s="189"/>
      <c r="CI109" s="189"/>
      <c r="CJ109" s="189">
        <v>5</v>
      </c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</row>
    <row r="110" spans="1:105" s="59" customFormat="1" ht="33" customHeight="1">
      <c r="A110" s="208">
        <v>1</v>
      </c>
      <c r="B110" s="208"/>
      <c r="C110" s="208"/>
      <c r="D110" s="208"/>
      <c r="E110" s="208"/>
      <c r="F110" s="208"/>
      <c r="G110" s="208"/>
      <c r="H110" s="213" t="s">
        <v>265</v>
      </c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08">
        <v>20</v>
      </c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  <c r="BZ110" s="208"/>
      <c r="CA110" s="208"/>
      <c r="CB110" s="208"/>
      <c r="CC110" s="208"/>
      <c r="CD110" s="208"/>
      <c r="CE110" s="208"/>
      <c r="CF110" s="208"/>
      <c r="CG110" s="208"/>
      <c r="CH110" s="208"/>
      <c r="CI110" s="208"/>
      <c r="CJ110" s="205">
        <v>74650</v>
      </c>
      <c r="CK110" s="205"/>
      <c r="CL110" s="205"/>
      <c r="CM110" s="205"/>
      <c r="CN110" s="205"/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5"/>
      <c r="CZ110" s="205"/>
      <c r="DA110" s="205"/>
    </row>
    <row r="111" spans="1:105" s="59" customFormat="1" ht="15" customHeight="1">
      <c r="A111" s="208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  <c r="BZ111" s="208"/>
      <c r="CA111" s="208"/>
      <c r="CB111" s="208"/>
      <c r="CC111" s="208"/>
      <c r="CD111" s="208"/>
      <c r="CE111" s="208"/>
      <c r="CF111" s="208"/>
      <c r="CG111" s="208"/>
      <c r="CH111" s="208"/>
      <c r="CI111" s="208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</row>
    <row r="112" spans="1:105" s="59" customFormat="1" ht="15" customHeight="1">
      <c r="A112" s="208"/>
      <c r="B112" s="208"/>
      <c r="C112" s="208"/>
      <c r="D112" s="208"/>
      <c r="E112" s="208"/>
      <c r="F112" s="208"/>
      <c r="G112" s="208"/>
      <c r="H112" s="193" t="s">
        <v>169</v>
      </c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3"/>
      <c r="AQ112" s="193"/>
      <c r="AR112" s="193"/>
      <c r="AS112" s="193"/>
      <c r="AT112" s="193"/>
      <c r="AU112" s="193"/>
      <c r="AV112" s="193"/>
      <c r="AW112" s="193"/>
      <c r="AX112" s="193"/>
      <c r="AY112" s="193"/>
      <c r="AZ112" s="193"/>
      <c r="BA112" s="193"/>
      <c r="BB112" s="193"/>
      <c r="BC112" s="193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  <c r="BZ112" s="208"/>
      <c r="CA112" s="208"/>
      <c r="CB112" s="208"/>
      <c r="CC112" s="208"/>
      <c r="CD112" s="208"/>
      <c r="CE112" s="208"/>
      <c r="CF112" s="208"/>
      <c r="CG112" s="208"/>
      <c r="CH112" s="208"/>
      <c r="CI112" s="208"/>
      <c r="CJ112" s="205">
        <f>CJ110</f>
        <v>74650</v>
      </c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</row>
    <row r="113" ht="10.5" customHeight="1"/>
    <row r="114" spans="1:105" s="54" customFormat="1" ht="14.25">
      <c r="A114" s="186" t="s">
        <v>228</v>
      </c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  <c r="BU114" s="186"/>
      <c r="BV114" s="186"/>
      <c r="BW114" s="186"/>
      <c r="BX114" s="186"/>
      <c r="BY114" s="186"/>
      <c r="BZ114" s="186"/>
      <c r="CA114" s="186"/>
      <c r="CB114" s="186"/>
      <c r="CC114" s="186"/>
      <c r="CD114" s="186"/>
      <c r="CE114" s="186"/>
      <c r="CF114" s="186"/>
      <c r="CG114" s="186"/>
      <c r="CH114" s="186"/>
      <c r="CI114" s="186"/>
      <c r="CJ114" s="186"/>
      <c r="CK114" s="186"/>
      <c r="CL114" s="186"/>
      <c r="CM114" s="186"/>
      <c r="CN114" s="186"/>
      <c r="CO114" s="186"/>
      <c r="CP114" s="186"/>
      <c r="CQ114" s="186"/>
      <c r="CR114" s="186"/>
      <c r="CS114" s="186"/>
      <c r="CT114" s="186"/>
      <c r="CU114" s="186"/>
      <c r="CV114" s="186"/>
      <c r="CW114" s="186"/>
      <c r="CX114" s="186"/>
      <c r="CY114" s="186"/>
      <c r="CZ114" s="186"/>
      <c r="DA114" s="186"/>
    </row>
    <row r="115" ht="10.5" customHeight="1"/>
    <row r="116" spans="1:105" s="57" customFormat="1" ht="45" customHeight="1">
      <c r="A116" s="183" t="s">
        <v>158</v>
      </c>
      <c r="B116" s="183"/>
      <c r="C116" s="183"/>
      <c r="D116" s="183"/>
      <c r="E116" s="183"/>
      <c r="F116" s="183"/>
      <c r="G116" s="183"/>
      <c r="H116" s="183" t="s">
        <v>17</v>
      </c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 t="s">
        <v>229</v>
      </c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 t="s">
        <v>230</v>
      </c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 t="s">
        <v>231</v>
      </c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 t="s">
        <v>232</v>
      </c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</row>
    <row r="117" spans="1:105" s="58" customFormat="1" ht="12.75">
      <c r="A117" s="189">
        <v>1</v>
      </c>
      <c r="B117" s="189"/>
      <c r="C117" s="189"/>
      <c r="D117" s="189"/>
      <c r="E117" s="189"/>
      <c r="F117" s="189"/>
      <c r="G117" s="189"/>
      <c r="H117" s="189">
        <v>2</v>
      </c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>
        <v>4</v>
      </c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>
        <v>5</v>
      </c>
      <c r="BG117" s="189"/>
      <c r="BH117" s="189"/>
      <c r="BI117" s="189"/>
      <c r="BJ117" s="189"/>
      <c r="BK117" s="189"/>
      <c r="BL117" s="189"/>
      <c r="BM117" s="189"/>
      <c r="BN117" s="189"/>
      <c r="BO117" s="189"/>
      <c r="BP117" s="189"/>
      <c r="BQ117" s="189"/>
      <c r="BR117" s="189"/>
      <c r="BS117" s="189"/>
      <c r="BT117" s="189"/>
      <c r="BU117" s="189"/>
      <c r="BV117" s="189">
        <v>6</v>
      </c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>
        <v>6</v>
      </c>
      <c r="CM117" s="189"/>
      <c r="CN117" s="189"/>
      <c r="CO117" s="189"/>
      <c r="CP117" s="189"/>
      <c r="CQ117" s="189"/>
      <c r="CR117" s="189"/>
      <c r="CS117" s="189"/>
      <c r="CT117" s="189"/>
      <c r="CU117" s="189"/>
      <c r="CV117" s="189"/>
      <c r="CW117" s="189"/>
      <c r="CX117" s="189"/>
      <c r="CY117" s="189"/>
      <c r="CZ117" s="189"/>
      <c r="DA117" s="189"/>
    </row>
    <row r="118" spans="1:105" s="59" customFormat="1" ht="15" customHeight="1">
      <c r="A118" s="208">
        <v>1</v>
      </c>
      <c r="B118" s="208"/>
      <c r="C118" s="208"/>
      <c r="D118" s="208"/>
      <c r="E118" s="208"/>
      <c r="F118" s="208"/>
      <c r="G118" s="208"/>
      <c r="H118" s="218" t="s">
        <v>266</v>
      </c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9">
        <v>55000</v>
      </c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20">
        <v>5.01</v>
      </c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21">
        <f>AP118*BF118</f>
        <v>275550</v>
      </c>
      <c r="CM118" s="221"/>
      <c r="CN118" s="221"/>
      <c r="CO118" s="221"/>
      <c r="CP118" s="221"/>
      <c r="CQ118" s="221"/>
      <c r="CR118" s="221"/>
      <c r="CS118" s="221"/>
      <c r="CT118" s="221"/>
      <c r="CU118" s="221"/>
      <c r="CV118" s="221"/>
      <c r="CW118" s="221"/>
      <c r="CX118" s="221"/>
      <c r="CY118" s="221"/>
      <c r="CZ118" s="221"/>
      <c r="DA118" s="221"/>
    </row>
    <row r="119" spans="1:105" s="59" customFormat="1" ht="15" customHeight="1">
      <c r="A119" s="208">
        <v>2</v>
      </c>
      <c r="B119" s="208"/>
      <c r="C119" s="208"/>
      <c r="D119" s="208"/>
      <c r="E119" s="208"/>
      <c r="F119" s="208"/>
      <c r="G119" s="208"/>
      <c r="H119" s="218" t="s">
        <v>267</v>
      </c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9">
        <v>250</v>
      </c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>
        <v>2010</v>
      </c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21">
        <f>AP119*BF119</f>
        <v>502500</v>
      </c>
      <c r="CM119" s="221"/>
      <c r="CN119" s="221"/>
      <c r="CO119" s="221"/>
      <c r="CP119" s="221"/>
      <c r="CQ119" s="221"/>
      <c r="CR119" s="221"/>
      <c r="CS119" s="221"/>
      <c r="CT119" s="221"/>
      <c r="CU119" s="221"/>
      <c r="CV119" s="221"/>
      <c r="CW119" s="221"/>
      <c r="CX119" s="221"/>
      <c r="CY119" s="221"/>
      <c r="CZ119" s="221"/>
      <c r="DA119" s="221"/>
    </row>
    <row r="120" spans="1:105" s="59" customFormat="1" ht="15" customHeight="1">
      <c r="A120" s="208">
        <v>3</v>
      </c>
      <c r="B120" s="208"/>
      <c r="C120" s="208"/>
      <c r="D120" s="208"/>
      <c r="E120" s="208"/>
      <c r="F120" s="208"/>
      <c r="G120" s="208"/>
      <c r="H120" s="218" t="s">
        <v>268</v>
      </c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9">
        <v>600</v>
      </c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>
        <v>50</v>
      </c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21">
        <f>AP120*BF120</f>
        <v>30000</v>
      </c>
      <c r="CM120" s="221"/>
      <c r="CN120" s="221"/>
      <c r="CO120" s="221"/>
      <c r="CP120" s="221"/>
      <c r="CQ120" s="221"/>
      <c r="CR120" s="221"/>
      <c r="CS120" s="221"/>
      <c r="CT120" s="221"/>
      <c r="CU120" s="221"/>
      <c r="CV120" s="221"/>
      <c r="CW120" s="221"/>
      <c r="CX120" s="221"/>
      <c r="CY120" s="221"/>
      <c r="CZ120" s="221"/>
      <c r="DA120" s="221"/>
    </row>
    <row r="121" spans="1:105" s="59" customFormat="1" ht="15" customHeight="1">
      <c r="A121" s="208">
        <v>4</v>
      </c>
      <c r="B121" s="208"/>
      <c r="C121" s="208"/>
      <c r="D121" s="208"/>
      <c r="E121" s="208"/>
      <c r="F121" s="208"/>
      <c r="G121" s="208"/>
      <c r="H121" s="218" t="s">
        <v>269</v>
      </c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9">
        <v>600</v>
      </c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>
        <v>65</v>
      </c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21">
        <f>AP121*BF121</f>
        <v>39000</v>
      </c>
      <c r="CM121" s="221"/>
      <c r="CN121" s="221"/>
      <c r="CO121" s="221"/>
      <c r="CP121" s="221"/>
      <c r="CQ121" s="221"/>
      <c r="CR121" s="221"/>
      <c r="CS121" s="221"/>
      <c r="CT121" s="221"/>
      <c r="CU121" s="221"/>
      <c r="CV121" s="221"/>
      <c r="CW121" s="221"/>
      <c r="CX121" s="221"/>
      <c r="CY121" s="221"/>
      <c r="CZ121" s="221"/>
      <c r="DA121" s="221"/>
    </row>
    <row r="122" spans="1:105" s="59" customFormat="1" ht="15" customHeight="1">
      <c r="A122" s="208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208"/>
      <c r="BY122" s="208"/>
      <c r="BZ122" s="208"/>
      <c r="CA122" s="208"/>
      <c r="CB122" s="208"/>
      <c r="CC122" s="208"/>
      <c r="CD122" s="208"/>
      <c r="CE122" s="208"/>
      <c r="CF122" s="208"/>
      <c r="CG122" s="208"/>
      <c r="CH122" s="208"/>
      <c r="CI122" s="208"/>
      <c r="CJ122" s="208"/>
      <c r="CK122" s="208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</row>
    <row r="123" spans="1:105" s="59" customFormat="1" ht="15" customHeight="1">
      <c r="A123" s="208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208"/>
      <c r="BY123" s="208"/>
      <c r="BZ123" s="208"/>
      <c r="CA123" s="208"/>
      <c r="CB123" s="208"/>
      <c r="CC123" s="208"/>
      <c r="CD123" s="208"/>
      <c r="CE123" s="208"/>
      <c r="CF123" s="208"/>
      <c r="CG123" s="208"/>
      <c r="CH123" s="208"/>
      <c r="CI123" s="208"/>
      <c r="CJ123" s="208"/>
      <c r="CK123" s="208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</row>
    <row r="124" spans="1:105" s="59" customFormat="1" ht="15" customHeight="1">
      <c r="A124" s="208"/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208"/>
      <c r="BY124" s="208"/>
      <c r="BZ124" s="208"/>
      <c r="CA124" s="208"/>
      <c r="CB124" s="208"/>
      <c r="CC124" s="208"/>
      <c r="CD124" s="208"/>
      <c r="CE124" s="208"/>
      <c r="CF124" s="208"/>
      <c r="CG124" s="208"/>
      <c r="CH124" s="208"/>
      <c r="CI124" s="208"/>
      <c r="CJ124" s="208"/>
      <c r="CK124" s="208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</row>
    <row r="125" spans="1:105" s="59" customFormat="1" ht="15" customHeight="1">
      <c r="A125" s="208"/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8"/>
      <c r="BJ125" s="208"/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8"/>
      <c r="BW125" s="208"/>
      <c r="BX125" s="208"/>
      <c r="BY125" s="208"/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5"/>
      <c r="CM125" s="205"/>
      <c r="CN125" s="205"/>
      <c r="CO125" s="205"/>
      <c r="CP125" s="205"/>
      <c r="CQ125" s="205"/>
      <c r="CR125" s="205"/>
      <c r="CS125" s="205"/>
      <c r="CT125" s="205"/>
      <c r="CU125" s="205"/>
      <c r="CV125" s="205"/>
      <c r="CW125" s="205"/>
      <c r="CX125" s="205"/>
      <c r="CY125" s="205"/>
      <c r="CZ125" s="205"/>
      <c r="DA125" s="205"/>
    </row>
    <row r="126" spans="1:105" s="59" customFormat="1" ht="15" customHeight="1">
      <c r="A126" s="208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  <c r="BG126" s="208"/>
      <c r="BH126" s="208"/>
      <c r="BI126" s="208"/>
      <c r="BJ126" s="208"/>
      <c r="BK126" s="208"/>
      <c r="BL126" s="208"/>
      <c r="BM126" s="208"/>
      <c r="BN126" s="208"/>
      <c r="BO126" s="208"/>
      <c r="BP126" s="208"/>
      <c r="BQ126" s="208"/>
      <c r="BR126" s="208"/>
      <c r="BS126" s="208"/>
      <c r="BT126" s="208"/>
      <c r="BU126" s="208"/>
      <c r="BV126" s="208"/>
      <c r="BW126" s="208"/>
      <c r="BX126" s="208"/>
      <c r="BY126" s="208"/>
      <c r="BZ126" s="208"/>
      <c r="CA126" s="208"/>
      <c r="CB126" s="208"/>
      <c r="CC126" s="208"/>
      <c r="CD126" s="208"/>
      <c r="CE126" s="208"/>
      <c r="CF126" s="208"/>
      <c r="CG126" s="208"/>
      <c r="CH126" s="208"/>
      <c r="CI126" s="208"/>
      <c r="CJ126" s="208"/>
      <c r="CK126" s="208"/>
      <c r="CL126" s="205"/>
      <c r="CM126" s="205"/>
      <c r="CN126" s="205"/>
      <c r="CO126" s="205"/>
      <c r="CP126" s="205"/>
      <c r="CQ126" s="205"/>
      <c r="CR126" s="205"/>
      <c r="CS126" s="205"/>
      <c r="CT126" s="205"/>
      <c r="CU126" s="205"/>
      <c r="CV126" s="205"/>
      <c r="CW126" s="205"/>
      <c r="CX126" s="205"/>
      <c r="CY126" s="205"/>
      <c r="CZ126" s="205"/>
      <c r="DA126" s="205"/>
    </row>
    <row r="127" spans="1:105" s="59" customFormat="1" ht="15" customHeight="1">
      <c r="A127" s="208"/>
      <c r="B127" s="208"/>
      <c r="C127" s="208"/>
      <c r="D127" s="208"/>
      <c r="E127" s="208"/>
      <c r="F127" s="208"/>
      <c r="G127" s="208"/>
      <c r="H127" s="211" t="s">
        <v>169</v>
      </c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04" t="s">
        <v>170</v>
      </c>
      <c r="AQ127" s="204"/>
      <c r="AR127" s="204"/>
      <c r="AS127" s="204"/>
      <c r="AT127" s="204"/>
      <c r="AU127" s="204"/>
      <c r="AV127" s="204"/>
      <c r="AW127" s="204"/>
      <c r="AX127" s="204"/>
      <c r="AY127" s="204"/>
      <c r="AZ127" s="204"/>
      <c r="BA127" s="204"/>
      <c r="BB127" s="204"/>
      <c r="BC127" s="204"/>
      <c r="BD127" s="204"/>
      <c r="BE127" s="204"/>
      <c r="BF127" s="204" t="s">
        <v>170</v>
      </c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 t="s">
        <v>170</v>
      </c>
      <c r="BW127" s="204"/>
      <c r="BX127" s="204"/>
      <c r="BY127" s="204"/>
      <c r="BZ127" s="204"/>
      <c r="CA127" s="204"/>
      <c r="CB127" s="204"/>
      <c r="CC127" s="204"/>
      <c r="CD127" s="204"/>
      <c r="CE127" s="204"/>
      <c r="CF127" s="204"/>
      <c r="CG127" s="204"/>
      <c r="CH127" s="204"/>
      <c r="CI127" s="204"/>
      <c r="CJ127" s="204"/>
      <c r="CK127" s="204"/>
      <c r="CL127" s="205">
        <v>603215.79</v>
      </c>
      <c r="CM127" s="205"/>
      <c r="CN127" s="205"/>
      <c r="CO127" s="205"/>
      <c r="CP127" s="205"/>
      <c r="CQ127" s="205"/>
      <c r="CR127" s="205"/>
      <c r="CS127" s="205"/>
      <c r="CT127" s="205"/>
      <c r="CU127" s="205"/>
      <c r="CV127" s="205"/>
      <c r="CW127" s="205"/>
      <c r="CX127" s="205"/>
      <c r="CY127" s="205"/>
      <c r="CZ127" s="205"/>
      <c r="DA127" s="205"/>
    </row>
    <row r="129" spans="1:105" s="54" customFormat="1" ht="14.25">
      <c r="A129" s="186" t="s">
        <v>233</v>
      </c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</row>
    <row r="130" ht="10.5" customHeight="1"/>
    <row r="131" spans="1:105" s="57" customFormat="1" ht="45" customHeight="1">
      <c r="A131" s="183" t="s">
        <v>158</v>
      </c>
      <c r="B131" s="183"/>
      <c r="C131" s="183"/>
      <c r="D131" s="183"/>
      <c r="E131" s="183"/>
      <c r="F131" s="183"/>
      <c r="G131" s="183"/>
      <c r="H131" s="183" t="s">
        <v>17</v>
      </c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/>
      <c r="BB131" s="183"/>
      <c r="BC131" s="183"/>
      <c r="BD131" s="183" t="s">
        <v>234</v>
      </c>
      <c r="BE131" s="183"/>
      <c r="BF131" s="183"/>
      <c r="BG131" s="183"/>
      <c r="BH131" s="183"/>
      <c r="BI131" s="183"/>
      <c r="BJ131" s="183"/>
      <c r="BK131" s="183"/>
      <c r="BL131" s="183"/>
      <c r="BM131" s="183"/>
      <c r="BN131" s="183"/>
      <c r="BO131" s="183"/>
      <c r="BP131" s="183"/>
      <c r="BQ131" s="183"/>
      <c r="BR131" s="183"/>
      <c r="BS131" s="183"/>
      <c r="BT131" s="183" t="s">
        <v>235</v>
      </c>
      <c r="BU131" s="183"/>
      <c r="BV131" s="183"/>
      <c r="BW131" s="183"/>
      <c r="BX131" s="183"/>
      <c r="BY131" s="183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 t="s">
        <v>236</v>
      </c>
      <c r="CK131" s="183"/>
      <c r="CL131" s="183"/>
      <c r="CM131" s="183"/>
      <c r="CN131" s="183"/>
      <c r="CO131" s="183"/>
      <c r="CP131" s="183"/>
      <c r="CQ131" s="183"/>
      <c r="CR131" s="183"/>
      <c r="CS131" s="183"/>
      <c r="CT131" s="183"/>
      <c r="CU131" s="183"/>
      <c r="CV131" s="183"/>
      <c r="CW131" s="183"/>
      <c r="CX131" s="183"/>
      <c r="CY131" s="183"/>
      <c r="CZ131" s="183"/>
      <c r="DA131" s="183"/>
    </row>
    <row r="132" spans="1:105" s="58" customFormat="1" ht="12.75">
      <c r="A132" s="189">
        <v>1</v>
      </c>
      <c r="B132" s="189"/>
      <c r="C132" s="189"/>
      <c r="D132" s="189"/>
      <c r="E132" s="189"/>
      <c r="F132" s="189"/>
      <c r="G132" s="189"/>
      <c r="H132" s="189">
        <v>2</v>
      </c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>
        <v>4</v>
      </c>
      <c r="BE132" s="189"/>
      <c r="BF132" s="189"/>
      <c r="BG132" s="189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>
        <v>5</v>
      </c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>
        <v>6</v>
      </c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</row>
    <row r="133" spans="1:105" s="59" customFormat="1" ht="33" customHeight="1">
      <c r="A133" s="208">
        <v>1</v>
      </c>
      <c r="B133" s="208"/>
      <c r="C133" s="208"/>
      <c r="D133" s="208"/>
      <c r="E133" s="208"/>
      <c r="F133" s="208"/>
      <c r="G133" s="208"/>
      <c r="H133" s="214" t="s">
        <v>270</v>
      </c>
      <c r="I133" s="215" t="s">
        <v>270</v>
      </c>
      <c r="J133" s="215" t="s">
        <v>270</v>
      </c>
      <c r="K133" s="215" t="s">
        <v>270</v>
      </c>
      <c r="L133" s="215" t="s">
        <v>270</v>
      </c>
      <c r="M133" s="215" t="s">
        <v>270</v>
      </c>
      <c r="N133" s="215" t="s">
        <v>270</v>
      </c>
      <c r="O133" s="215" t="s">
        <v>270</v>
      </c>
      <c r="P133" s="215" t="s">
        <v>270</v>
      </c>
      <c r="Q133" s="215" t="s">
        <v>270</v>
      </c>
      <c r="R133" s="215" t="s">
        <v>270</v>
      </c>
      <c r="S133" s="215" t="s">
        <v>270</v>
      </c>
      <c r="T133" s="215" t="s">
        <v>270</v>
      </c>
      <c r="U133" s="215" t="s">
        <v>270</v>
      </c>
      <c r="V133" s="215" t="s">
        <v>270</v>
      </c>
      <c r="W133" s="215" t="s">
        <v>270</v>
      </c>
      <c r="X133" s="215" t="s">
        <v>270</v>
      </c>
      <c r="Y133" s="215" t="s">
        <v>270</v>
      </c>
      <c r="Z133" s="215" t="s">
        <v>270</v>
      </c>
      <c r="AA133" s="215" t="s">
        <v>270</v>
      </c>
      <c r="AB133" s="215" t="s">
        <v>270</v>
      </c>
      <c r="AC133" s="215" t="s">
        <v>270</v>
      </c>
      <c r="AD133" s="215" t="s">
        <v>270</v>
      </c>
      <c r="AE133" s="215" t="s">
        <v>270</v>
      </c>
      <c r="AF133" s="215" t="s">
        <v>270</v>
      </c>
      <c r="AG133" s="215" t="s">
        <v>270</v>
      </c>
      <c r="AH133" s="215" t="s">
        <v>270</v>
      </c>
      <c r="AI133" s="215" t="s">
        <v>270</v>
      </c>
      <c r="AJ133" s="215" t="s">
        <v>270</v>
      </c>
      <c r="AK133" s="215" t="s">
        <v>270</v>
      </c>
      <c r="AL133" s="215" t="s">
        <v>270</v>
      </c>
      <c r="AM133" s="215" t="s">
        <v>270</v>
      </c>
      <c r="AN133" s="215" t="s">
        <v>270</v>
      </c>
      <c r="AO133" s="215" t="s">
        <v>270</v>
      </c>
      <c r="AP133" s="215" t="s">
        <v>270</v>
      </c>
      <c r="AQ133" s="215" t="s">
        <v>270</v>
      </c>
      <c r="AR133" s="215" t="s">
        <v>270</v>
      </c>
      <c r="AS133" s="215" t="s">
        <v>270</v>
      </c>
      <c r="AT133" s="215" t="s">
        <v>270</v>
      </c>
      <c r="AU133" s="215" t="s">
        <v>270</v>
      </c>
      <c r="AV133" s="215" t="s">
        <v>270</v>
      </c>
      <c r="AW133" s="215" t="s">
        <v>270</v>
      </c>
      <c r="AX133" s="215" t="s">
        <v>270</v>
      </c>
      <c r="AY133" s="215" t="s">
        <v>270</v>
      </c>
      <c r="AZ133" s="215" t="s">
        <v>270</v>
      </c>
      <c r="BA133" s="215" t="s">
        <v>270</v>
      </c>
      <c r="BB133" s="215" t="s">
        <v>270</v>
      </c>
      <c r="BC133" s="216" t="s">
        <v>270</v>
      </c>
      <c r="BD133" s="208">
        <v>2</v>
      </c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>
        <v>409100</v>
      </c>
      <c r="BU133" s="208"/>
      <c r="BV133" s="208"/>
      <c r="BW133" s="208"/>
      <c r="BX133" s="208"/>
      <c r="BY133" s="208"/>
      <c r="BZ133" s="208"/>
      <c r="CA133" s="208"/>
      <c r="CB133" s="208"/>
      <c r="CC133" s="208"/>
      <c r="CD133" s="208"/>
      <c r="CE133" s="208"/>
      <c r="CF133" s="208"/>
      <c r="CG133" s="208"/>
      <c r="CH133" s="208"/>
      <c r="CI133" s="208"/>
      <c r="CJ133" s="205">
        <f>BD133*BT133+205580</f>
        <v>1023780</v>
      </c>
      <c r="CK133" s="205"/>
      <c r="CL133" s="205"/>
      <c r="CM133" s="205"/>
      <c r="CN133" s="205"/>
      <c r="CO133" s="205"/>
      <c r="CP133" s="205"/>
      <c r="CQ133" s="205"/>
      <c r="CR133" s="205"/>
      <c r="CS133" s="205"/>
      <c r="CT133" s="205"/>
      <c r="CU133" s="205"/>
      <c r="CV133" s="205"/>
      <c r="CW133" s="205"/>
      <c r="CX133" s="205"/>
      <c r="CY133" s="205"/>
      <c r="CZ133" s="205"/>
      <c r="DA133" s="205"/>
    </row>
    <row r="134" spans="1:105" s="59" customFormat="1" ht="31.5" customHeight="1">
      <c r="A134" s="208">
        <v>2</v>
      </c>
      <c r="B134" s="208"/>
      <c r="C134" s="208"/>
      <c r="D134" s="208"/>
      <c r="E134" s="208"/>
      <c r="F134" s="208"/>
      <c r="G134" s="208"/>
      <c r="H134" s="214" t="s">
        <v>270</v>
      </c>
      <c r="I134" s="215" t="s">
        <v>270</v>
      </c>
      <c r="J134" s="215" t="s">
        <v>270</v>
      </c>
      <c r="K134" s="215" t="s">
        <v>270</v>
      </c>
      <c r="L134" s="215" t="s">
        <v>270</v>
      </c>
      <c r="M134" s="215" t="s">
        <v>270</v>
      </c>
      <c r="N134" s="215" t="s">
        <v>270</v>
      </c>
      <c r="O134" s="215" t="s">
        <v>270</v>
      </c>
      <c r="P134" s="215" t="s">
        <v>270</v>
      </c>
      <c r="Q134" s="215" t="s">
        <v>270</v>
      </c>
      <c r="R134" s="215" t="s">
        <v>270</v>
      </c>
      <c r="S134" s="215" t="s">
        <v>270</v>
      </c>
      <c r="T134" s="215" t="s">
        <v>270</v>
      </c>
      <c r="U134" s="215" t="s">
        <v>270</v>
      </c>
      <c r="V134" s="215" t="s">
        <v>270</v>
      </c>
      <c r="W134" s="215" t="s">
        <v>270</v>
      </c>
      <c r="X134" s="215" t="s">
        <v>270</v>
      </c>
      <c r="Y134" s="215" t="s">
        <v>270</v>
      </c>
      <c r="Z134" s="215" t="s">
        <v>270</v>
      </c>
      <c r="AA134" s="215" t="s">
        <v>270</v>
      </c>
      <c r="AB134" s="215" t="s">
        <v>270</v>
      </c>
      <c r="AC134" s="215" t="s">
        <v>270</v>
      </c>
      <c r="AD134" s="215" t="s">
        <v>270</v>
      </c>
      <c r="AE134" s="215" t="s">
        <v>270</v>
      </c>
      <c r="AF134" s="215" t="s">
        <v>270</v>
      </c>
      <c r="AG134" s="215" t="s">
        <v>270</v>
      </c>
      <c r="AH134" s="215" t="s">
        <v>270</v>
      </c>
      <c r="AI134" s="215" t="s">
        <v>270</v>
      </c>
      <c r="AJ134" s="215" t="s">
        <v>270</v>
      </c>
      <c r="AK134" s="215" t="s">
        <v>270</v>
      </c>
      <c r="AL134" s="215" t="s">
        <v>270</v>
      </c>
      <c r="AM134" s="215" t="s">
        <v>270</v>
      </c>
      <c r="AN134" s="215" t="s">
        <v>270</v>
      </c>
      <c r="AO134" s="215" t="s">
        <v>270</v>
      </c>
      <c r="AP134" s="215" t="s">
        <v>270</v>
      </c>
      <c r="AQ134" s="215" t="s">
        <v>270</v>
      </c>
      <c r="AR134" s="215" t="s">
        <v>270</v>
      </c>
      <c r="AS134" s="215" t="s">
        <v>270</v>
      </c>
      <c r="AT134" s="215" t="s">
        <v>270</v>
      </c>
      <c r="AU134" s="215" t="s">
        <v>270</v>
      </c>
      <c r="AV134" s="215" t="s">
        <v>270</v>
      </c>
      <c r="AW134" s="215" t="s">
        <v>270</v>
      </c>
      <c r="AX134" s="215" t="s">
        <v>270</v>
      </c>
      <c r="AY134" s="215" t="s">
        <v>270</v>
      </c>
      <c r="AZ134" s="215" t="s">
        <v>270</v>
      </c>
      <c r="BA134" s="215" t="s">
        <v>270</v>
      </c>
      <c r="BB134" s="215" t="s">
        <v>270</v>
      </c>
      <c r="BC134" s="216" t="s">
        <v>270</v>
      </c>
      <c r="BD134" s="208">
        <v>4</v>
      </c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>
        <v>115400</v>
      </c>
      <c r="BU134" s="208"/>
      <c r="BV134" s="208"/>
      <c r="BW134" s="208"/>
      <c r="BX134" s="208"/>
      <c r="BY134" s="208"/>
      <c r="BZ134" s="208"/>
      <c r="CA134" s="208"/>
      <c r="CB134" s="208"/>
      <c r="CC134" s="208"/>
      <c r="CD134" s="208"/>
      <c r="CE134" s="208"/>
      <c r="CF134" s="208"/>
      <c r="CG134" s="208"/>
      <c r="CH134" s="208"/>
      <c r="CI134" s="208"/>
      <c r="CJ134" s="205">
        <f>BD134*BT134</f>
        <v>461600</v>
      </c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</row>
    <row r="135" spans="1:105" s="59" customFormat="1" ht="31.5" customHeight="1">
      <c r="A135" s="208">
        <v>3</v>
      </c>
      <c r="B135" s="208"/>
      <c r="C135" s="208"/>
      <c r="D135" s="208"/>
      <c r="E135" s="208"/>
      <c r="F135" s="208"/>
      <c r="G135" s="208"/>
      <c r="H135" s="214" t="s">
        <v>271</v>
      </c>
      <c r="I135" s="215" t="s">
        <v>271</v>
      </c>
      <c r="J135" s="215" t="s">
        <v>271</v>
      </c>
      <c r="K135" s="215" t="s">
        <v>271</v>
      </c>
      <c r="L135" s="215" t="s">
        <v>271</v>
      </c>
      <c r="M135" s="215" t="s">
        <v>271</v>
      </c>
      <c r="N135" s="215" t="s">
        <v>271</v>
      </c>
      <c r="O135" s="215" t="s">
        <v>271</v>
      </c>
      <c r="P135" s="215" t="s">
        <v>271</v>
      </c>
      <c r="Q135" s="215" t="s">
        <v>271</v>
      </c>
      <c r="R135" s="215" t="s">
        <v>271</v>
      </c>
      <c r="S135" s="215" t="s">
        <v>271</v>
      </c>
      <c r="T135" s="215" t="s">
        <v>271</v>
      </c>
      <c r="U135" s="215" t="s">
        <v>271</v>
      </c>
      <c r="V135" s="215" t="s">
        <v>271</v>
      </c>
      <c r="W135" s="215" t="s">
        <v>271</v>
      </c>
      <c r="X135" s="215" t="s">
        <v>271</v>
      </c>
      <c r="Y135" s="215" t="s">
        <v>271</v>
      </c>
      <c r="Z135" s="215" t="s">
        <v>271</v>
      </c>
      <c r="AA135" s="215" t="s">
        <v>271</v>
      </c>
      <c r="AB135" s="215" t="s">
        <v>271</v>
      </c>
      <c r="AC135" s="215" t="s">
        <v>271</v>
      </c>
      <c r="AD135" s="215" t="s">
        <v>271</v>
      </c>
      <c r="AE135" s="215" t="s">
        <v>271</v>
      </c>
      <c r="AF135" s="215" t="s">
        <v>271</v>
      </c>
      <c r="AG135" s="215" t="s">
        <v>271</v>
      </c>
      <c r="AH135" s="215" t="s">
        <v>271</v>
      </c>
      <c r="AI135" s="215" t="s">
        <v>271</v>
      </c>
      <c r="AJ135" s="215" t="s">
        <v>271</v>
      </c>
      <c r="AK135" s="215" t="s">
        <v>271</v>
      </c>
      <c r="AL135" s="215" t="s">
        <v>271</v>
      </c>
      <c r="AM135" s="215" t="s">
        <v>271</v>
      </c>
      <c r="AN135" s="215" t="s">
        <v>271</v>
      </c>
      <c r="AO135" s="215" t="s">
        <v>271</v>
      </c>
      <c r="AP135" s="215" t="s">
        <v>271</v>
      </c>
      <c r="AQ135" s="215" t="s">
        <v>271</v>
      </c>
      <c r="AR135" s="215" t="s">
        <v>271</v>
      </c>
      <c r="AS135" s="215" t="s">
        <v>271</v>
      </c>
      <c r="AT135" s="215" t="s">
        <v>271</v>
      </c>
      <c r="AU135" s="215" t="s">
        <v>271</v>
      </c>
      <c r="AV135" s="215" t="s">
        <v>271</v>
      </c>
      <c r="AW135" s="215" t="s">
        <v>271</v>
      </c>
      <c r="AX135" s="215" t="s">
        <v>271</v>
      </c>
      <c r="AY135" s="215" t="s">
        <v>271</v>
      </c>
      <c r="AZ135" s="215" t="s">
        <v>271</v>
      </c>
      <c r="BA135" s="215" t="s">
        <v>271</v>
      </c>
      <c r="BB135" s="215" t="s">
        <v>271</v>
      </c>
      <c r="BC135" s="216" t="s">
        <v>271</v>
      </c>
      <c r="BD135" s="208">
        <v>3</v>
      </c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>
        <v>138060</v>
      </c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8"/>
      <c r="CI135" s="208"/>
      <c r="CJ135" s="205">
        <f>BD135*BT135</f>
        <v>414180</v>
      </c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205"/>
      <c r="CU135" s="205"/>
      <c r="CV135" s="205"/>
      <c r="CW135" s="205"/>
      <c r="CX135" s="205"/>
      <c r="CY135" s="205"/>
      <c r="CZ135" s="205"/>
      <c r="DA135" s="205"/>
    </row>
    <row r="136" spans="1:105" s="59" customFormat="1" ht="29.25" customHeight="1">
      <c r="A136" s="208">
        <v>4</v>
      </c>
      <c r="B136" s="208"/>
      <c r="C136" s="208"/>
      <c r="D136" s="208"/>
      <c r="E136" s="208"/>
      <c r="F136" s="208"/>
      <c r="G136" s="208"/>
      <c r="H136" s="214" t="s">
        <v>272</v>
      </c>
      <c r="I136" s="215" t="s">
        <v>272</v>
      </c>
      <c r="J136" s="215" t="s">
        <v>272</v>
      </c>
      <c r="K136" s="215" t="s">
        <v>272</v>
      </c>
      <c r="L136" s="215" t="s">
        <v>272</v>
      </c>
      <c r="M136" s="215" t="s">
        <v>272</v>
      </c>
      <c r="N136" s="215" t="s">
        <v>272</v>
      </c>
      <c r="O136" s="215" t="s">
        <v>272</v>
      </c>
      <c r="P136" s="215" t="s">
        <v>272</v>
      </c>
      <c r="Q136" s="215" t="s">
        <v>272</v>
      </c>
      <c r="R136" s="215" t="s">
        <v>272</v>
      </c>
      <c r="S136" s="215" t="s">
        <v>272</v>
      </c>
      <c r="T136" s="215" t="s">
        <v>272</v>
      </c>
      <c r="U136" s="215" t="s">
        <v>272</v>
      </c>
      <c r="V136" s="215" t="s">
        <v>272</v>
      </c>
      <c r="W136" s="215" t="s">
        <v>272</v>
      </c>
      <c r="X136" s="215" t="s">
        <v>272</v>
      </c>
      <c r="Y136" s="215" t="s">
        <v>272</v>
      </c>
      <c r="Z136" s="215" t="s">
        <v>272</v>
      </c>
      <c r="AA136" s="215" t="s">
        <v>272</v>
      </c>
      <c r="AB136" s="215" t="s">
        <v>272</v>
      </c>
      <c r="AC136" s="215" t="s">
        <v>272</v>
      </c>
      <c r="AD136" s="215" t="s">
        <v>272</v>
      </c>
      <c r="AE136" s="215" t="s">
        <v>272</v>
      </c>
      <c r="AF136" s="215" t="s">
        <v>272</v>
      </c>
      <c r="AG136" s="215" t="s">
        <v>272</v>
      </c>
      <c r="AH136" s="215" t="s">
        <v>272</v>
      </c>
      <c r="AI136" s="215" t="s">
        <v>272</v>
      </c>
      <c r="AJ136" s="215" t="s">
        <v>272</v>
      </c>
      <c r="AK136" s="215" t="s">
        <v>272</v>
      </c>
      <c r="AL136" s="215" t="s">
        <v>272</v>
      </c>
      <c r="AM136" s="215" t="s">
        <v>272</v>
      </c>
      <c r="AN136" s="215" t="s">
        <v>272</v>
      </c>
      <c r="AO136" s="215" t="s">
        <v>272</v>
      </c>
      <c r="AP136" s="215" t="s">
        <v>272</v>
      </c>
      <c r="AQ136" s="215" t="s">
        <v>272</v>
      </c>
      <c r="AR136" s="215" t="s">
        <v>272</v>
      </c>
      <c r="AS136" s="215" t="s">
        <v>272</v>
      </c>
      <c r="AT136" s="215" t="s">
        <v>272</v>
      </c>
      <c r="AU136" s="215" t="s">
        <v>272</v>
      </c>
      <c r="AV136" s="215" t="s">
        <v>272</v>
      </c>
      <c r="AW136" s="215" t="s">
        <v>272</v>
      </c>
      <c r="AX136" s="215" t="s">
        <v>272</v>
      </c>
      <c r="AY136" s="215" t="s">
        <v>272</v>
      </c>
      <c r="AZ136" s="215" t="s">
        <v>272</v>
      </c>
      <c r="BA136" s="215" t="s">
        <v>272</v>
      </c>
      <c r="BB136" s="215" t="s">
        <v>272</v>
      </c>
      <c r="BC136" s="216" t="s">
        <v>272</v>
      </c>
      <c r="BD136" s="207">
        <v>42.3</v>
      </c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>
        <v>2506.39</v>
      </c>
      <c r="BU136" s="207"/>
      <c r="BV136" s="207"/>
      <c r="BW136" s="207"/>
      <c r="BX136" s="207"/>
      <c r="BY136" s="207"/>
      <c r="BZ136" s="207"/>
      <c r="CA136" s="207"/>
      <c r="CB136" s="207"/>
      <c r="CC136" s="207"/>
      <c r="CD136" s="207"/>
      <c r="CE136" s="207"/>
      <c r="CF136" s="207"/>
      <c r="CG136" s="207"/>
      <c r="CH136" s="207"/>
      <c r="CI136" s="207"/>
      <c r="CJ136" s="205">
        <f>BD136*BT136</f>
        <v>106020.29699999999</v>
      </c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</row>
    <row r="137" spans="1:105" s="59" customFormat="1" ht="15" customHeight="1">
      <c r="A137" s="208"/>
      <c r="B137" s="208"/>
      <c r="C137" s="208"/>
      <c r="D137" s="208"/>
      <c r="E137" s="208"/>
      <c r="F137" s="208"/>
      <c r="G137" s="208"/>
      <c r="H137" s="193" t="s">
        <v>169</v>
      </c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  <c r="AL137" s="193"/>
      <c r="AM137" s="193"/>
      <c r="AN137" s="193"/>
      <c r="AO137" s="193"/>
      <c r="AP137" s="193"/>
      <c r="AQ137" s="193"/>
      <c r="AR137" s="193"/>
      <c r="AS137" s="193"/>
      <c r="AT137" s="193"/>
      <c r="AU137" s="193"/>
      <c r="AV137" s="193"/>
      <c r="AW137" s="193"/>
      <c r="AX137" s="193"/>
      <c r="AY137" s="193"/>
      <c r="AZ137" s="193"/>
      <c r="BA137" s="193"/>
      <c r="BB137" s="193"/>
      <c r="BC137" s="193"/>
      <c r="BD137" s="192" t="s">
        <v>170</v>
      </c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 t="s">
        <v>170</v>
      </c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222">
        <f>SUM(CJ133:DA136)</f>
        <v>2005580.297</v>
      </c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</row>
    <row r="139" spans="1:105" s="54" customFormat="1" ht="14.25">
      <c r="A139" s="186" t="s">
        <v>237</v>
      </c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  <c r="BU139" s="186"/>
      <c r="BV139" s="186"/>
      <c r="BW139" s="186"/>
      <c r="BX139" s="186"/>
      <c r="BY139" s="186"/>
      <c r="BZ139" s="186"/>
      <c r="CA139" s="186"/>
      <c r="CB139" s="186"/>
      <c r="CC139" s="186"/>
      <c r="CD139" s="186"/>
      <c r="CE139" s="186"/>
      <c r="CF139" s="186"/>
      <c r="CG139" s="186"/>
      <c r="CH139" s="186"/>
      <c r="CI139" s="186"/>
      <c r="CJ139" s="186"/>
      <c r="CK139" s="186"/>
      <c r="CL139" s="186"/>
      <c r="CM139" s="186"/>
      <c r="CN139" s="186"/>
      <c r="CO139" s="186"/>
      <c r="CP139" s="186"/>
      <c r="CQ139" s="186"/>
      <c r="CR139" s="186"/>
      <c r="CS139" s="186"/>
      <c r="CT139" s="186"/>
      <c r="CU139" s="186"/>
      <c r="CV139" s="186"/>
      <c r="CW139" s="186"/>
      <c r="CX139" s="186"/>
      <c r="CY139" s="186"/>
      <c r="CZ139" s="186"/>
      <c r="DA139" s="186"/>
    </row>
    <row r="140" ht="10.5" customHeight="1"/>
    <row r="141" spans="1:105" s="57" customFormat="1" ht="45" customHeight="1">
      <c r="A141" s="183" t="s">
        <v>158</v>
      </c>
      <c r="B141" s="183"/>
      <c r="C141" s="183"/>
      <c r="D141" s="183"/>
      <c r="E141" s="183"/>
      <c r="F141" s="183"/>
      <c r="G141" s="183"/>
      <c r="H141" s="183" t="s">
        <v>212</v>
      </c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 t="s">
        <v>238</v>
      </c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 t="s">
        <v>239</v>
      </c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 t="s">
        <v>240</v>
      </c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  <c r="CY141" s="183"/>
      <c r="CZ141" s="183"/>
      <c r="DA141" s="183"/>
    </row>
    <row r="142" spans="1:105" s="58" customFormat="1" ht="12.75">
      <c r="A142" s="189">
        <v>1</v>
      </c>
      <c r="B142" s="189"/>
      <c r="C142" s="189"/>
      <c r="D142" s="189"/>
      <c r="E142" s="189"/>
      <c r="F142" s="189"/>
      <c r="G142" s="189"/>
      <c r="H142" s="189">
        <v>2</v>
      </c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>
        <v>3</v>
      </c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/>
      <c r="BS142" s="189"/>
      <c r="BT142" s="189">
        <v>4</v>
      </c>
      <c r="BU142" s="189"/>
      <c r="BV142" s="189"/>
      <c r="BW142" s="189"/>
      <c r="BX142" s="189"/>
      <c r="BY142" s="189"/>
      <c r="BZ142" s="189"/>
      <c r="CA142" s="189"/>
      <c r="CB142" s="189"/>
      <c r="CC142" s="189"/>
      <c r="CD142" s="189"/>
      <c r="CE142" s="189"/>
      <c r="CF142" s="189"/>
      <c r="CG142" s="189"/>
      <c r="CH142" s="189"/>
      <c r="CI142" s="189"/>
      <c r="CJ142" s="189">
        <v>5</v>
      </c>
      <c r="CK142" s="189"/>
      <c r="CL142" s="189"/>
      <c r="CM142" s="189"/>
      <c r="CN142" s="189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9"/>
      <c r="CY142" s="189"/>
      <c r="CZ142" s="189"/>
      <c r="DA142" s="189"/>
    </row>
    <row r="143" spans="1:105" s="59" customFormat="1" ht="15" customHeight="1">
      <c r="A143" s="223">
        <v>1</v>
      </c>
      <c r="B143" s="223"/>
      <c r="C143" s="223"/>
      <c r="D143" s="223"/>
      <c r="E143" s="223"/>
      <c r="F143" s="223"/>
      <c r="G143" s="223"/>
      <c r="H143" s="224" t="s">
        <v>273</v>
      </c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6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21">
        <v>20000</v>
      </c>
      <c r="CK143" s="221"/>
      <c r="CL143" s="221"/>
      <c r="CM143" s="221"/>
      <c r="CN143" s="221"/>
      <c r="CO143" s="221"/>
      <c r="CP143" s="221"/>
      <c r="CQ143" s="221"/>
      <c r="CR143" s="221"/>
      <c r="CS143" s="221"/>
      <c r="CT143" s="221"/>
      <c r="CU143" s="221"/>
      <c r="CV143" s="221"/>
      <c r="CW143" s="221"/>
      <c r="CX143" s="221"/>
      <c r="CY143" s="221"/>
      <c r="CZ143" s="221"/>
      <c r="DA143" s="221"/>
    </row>
    <row r="144" spans="1:105" s="59" customFormat="1" ht="29.25" customHeight="1">
      <c r="A144" s="223">
        <v>2</v>
      </c>
      <c r="B144" s="223"/>
      <c r="C144" s="223"/>
      <c r="D144" s="223"/>
      <c r="E144" s="223"/>
      <c r="F144" s="223"/>
      <c r="G144" s="223"/>
      <c r="H144" s="237" t="s">
        <v>274</v>
      </c>
      <c r="I144" s="238"/>
      <c r="J144" s="238"/>
      <c r="K144" s="238"/>
      <c r="L144" s="238"/>
      <c r="M144" s="238"/>
      <c r="N144" s="238"/>
      <c r="O144" s="238"/>
      <c r="P144" s="238"/>
      <c r="Q144" s="238"/>
      <c r="R144" s="238"/>
      <c r="S144" s="238"/>
      <c r="T144" s="238"/>
      <c r="U144" s="238"/>
      <c r="V144" s="238"/>
      <c r="W144" s="238"/>
      <c r="X144" s="238"/>
      <c r="Y144" s="238"/>
      <c r="Z144" s="238"/>
      <c r="AA144" s="238"/>
      <c r="AB144" s="238"/>
      <c r="AC144" s="238"/>
      <c r="AD144" s="238"/>
      <c r="AE144" s="238"/>
      <c r="AF144" s="238"/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9"/>
      <c r="BD144" s="219">
        <v>4</v>
      </c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>
        <v>4</v>
      </c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21">
        <v>130000</v>
      </c>
      <c r="CK144" s="221"/>
      <c r="CL144" s="221"/>
      <c r="CM144" s="221"/>
      <c r="CN144" s="221"/>
      <c r="CO144" s="221"/>
      <c r="CP144" s="221"/>
      <c r="CQ144" s="221"/>
      <c r="CR144" s="221"/>
      <c r="CS144" s="221"/>
      <c r="CT144" s="221"/>
      <c r="CU144" s="221"/>
      <c r="CV144" s="221"/>
      <c r="CW144" s="221"/>
      <c r="CX144" s="221"/>
      <c r="CY144" s="221"/>
      <c r="CZ144" s="221"/>
      <c r="DA144" s="221"/>
    </row>
    <row r="145" spans="1:105" s="59" customFormat="1" ht="15" customHeight="1" hidden="1">
      <c r="A145" s="223">
        <v>3</v>
      </c>
      <c r="B145" s="223"/>
      <c r="C145" s="223"/>
      <c r="D145" s="223"/>
      <c r="E145" s="223"/>
      <c r="F145" s="223"/>
      <c r="G145" s="223"/>
      <c r="H145" s="237" t="s">
        <v>279</v>
      </c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8"/>
      <c r="U145" s="238"/>
      <c r="V145" s="238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9"/>
      <c r="BD145" s="219">
        <v>1</v>
      </c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>
        <v>1</v>
      </c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21"/>
      <c r="CK145" s="221"/>
      <c r="CL145" s="221"/>
      <c r="CM145" s="221"/>
      <c r="CN145" s="221"/>
      <c r="CO145" s="221"/>
      <c r="CP145" s="221"/>
      <c r="CQ145" s="221"/>
      <c r="CR145" s="221"/>
      <c r="CS145" s="221"/>
      <c r="CT145" s="221"/>
      <c r="CU145" s="221"/>
      <c r="CV145" s="221"/>
      <c r="CW145" s="221"/>
      <c r="CX145" s="221"/>
      <c r="CY145" s="221"/>
      <c r="CZ145" s="221"/>
      <c r="DA145" s="221"/>
    </row>
    <row r="146" spans="1:105" s="59" customFormat="1" ht="15" customHeight="1">
      <c r="A146" s="223">
        <v>3</v>
      </c>
      <c r="B146" s="223"/>
      <c r="C146" s="223"/>
      <c r="D146" s="223"/>
      <c r="E146" s="223"/>
      <c r="F146" s="223"/>
      <c r="G146" s="223"/>
      <c r="H146" s="237" t="s">
        <v>275</v>
      </c>
      <c r="I146" s="238"/>
      <c r="J146" s="238"/>
      <c r="K146" s="238"/>
      <c r="L146" s="238"/>
      <c r="M146" s="238"/>
      <c r="N146" s="238"/>
      <c r="O146" s="238"/>
      <c r="P146" s="238"/>
      <c r="Q146" s="238"/>
      <c r="R146" s="238"/>
      <c r="S146" s="238"/>
      <c r="T146" s="238"/>
      <c r="U146" s="238"/>
      <c r="V146" s="238"/>
      <c r="W146" s="238"/>
      <c r="X146" s="238"/>
      <c r="Y146" s="238"/>
      <c r="Z146" s="238"/>
      <c r="AA146" s="238"/>
      <c r="AB146" s="238"/>
      <c r="AC146" s="238"/>
      <c r="AD146" s="238"/>
      <c r="AE146" s="238"/>
      <c r="AF146" s="238"/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9"/>
      <c r="BD146" s="219">
        <v>1</v>
      </c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>
        <v>1</v>
      </c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21">
        <f>282000+100000</f>
        <v>382000</v>
      </c>
      <c r="CK146" s="221"/>
      <c r="CL146" s="221"/>
      <c r="CM146" s="221"/>
      <c r="CN146" s="221"/>
      <c r="CO146" s="221"/>
      <c r="CP146" s="221"/>
      <c r="CQ146" s="221"/>
      <c r="CR146" s="221"/>
      <c r="CS146" s="221"/>
      <c r="CT146" s="221"/>
      <c r="CU146" s="221"/>
      <c r="CV146" s="221"/>
      <c r="CW146" s="221"/>
      <c r="CX146" s="221"/>
      <c r="CY146" s="221"/>
      <c r="CZ146" s="221"/>
      <c r="DA146" s="221"/>
    </row>
    <row r="147" spans="1:105" s="59" customFormat="1" ht="15" customHeight="1">
      <c r="A147" s="223">
        <v>4</v>
      </c>
      <c r="B147" s="223"/>
      <c r="C147" s="223"/>
      <c r="D147" s="223"/>
      <c r="E147" s="223"/>
      <c r="F147" s="223"/>
      <c r="G147" s="223"/>
      <c r="H147" s="237" t="s">
        <v>276</v>
      </c>
      <c r="I147" s="238"/>
      <c r="J147" s="238"/>
      <c r="K147" s="238"/>
      <c r="L147" s="238"/>
      <c r="M147" s="238"/>
      <c r="N147" s="238"/>
      <c r="O147" s="238"/>
      <c r="P147" s="238"/>
      <c r="Q147" s="238"/>
      <c r="R147" s="238"/>
      <c r="S147" s="238"/>
      <c r="T147" s="238"/>
      <c r="U147" s="238"/>
      <c r="V147" s="238"/>
      <c r="W147" s="238"/>
      <c r="X147" s="238"/>
      <c r="Y147" s="238"/>
      <c r="Z147" s="238"/>
      <c r="AA147" s="238"/>
      <c r="AB147" s="238"/>
      <c r="AC147" s="238"/>
      <c r="AD147" s="238"/>
      <c r="AE147" s="238"/>
      <c r="AF147" s="238"/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9"/>
      <c r="BD147" s="219">
        <v>3</v>
      </c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>
        <v>3</v>
      </c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21">
        <v>10000</v>
      </c>
      <c r="CK147" s="221"/>
      <c r="CL147" s="221"/>
      <c r="CM147" s="221"/>
      <c r="CN147" s="221"/>
      <c r="CO147" s="221"/>
      <c r="CP147" s="221"/>
      <c r="CQ147" s="221"/>
      <c r="CR147" s="221"/>
      <c r="CS147" s="221"/>
      <c r="CT147" s="221"/>
      <c r="CU147" s="221"/>
      <c r="CV147" s="221"/>
      <c r="CW147" s="221"/>
      <c r="CX147" s="221"/>
      <c r="CY147" s="221"/>
      <c r="CZ147" s="221"/>
      <c r="DA147" s="221"/>
    </row>
    <row r="148" spans="1:105" s="59" customFormat="1" ht="15" customHeight="1">
      <c r="A148" s="223">
        <v>5</v>
      </c>
      <c r="B148" s="223"/>
      <c r="C148" s="223"/>
      <c r="D148" s="223"/>
      <c r="E148" s="223"/>
      <c r="F148" s="223"/>
      <c r="G148" s="223"/>
      <c r="H148" s="237" t="s">
        <v>277</v>
      </c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9"/>
      <c r="BD148" s="219">
        <v>1</v>
      </c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>
        <v>1</v>
      </c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21">
        <f>403000+123000</f>
        <v>526000</v>
      </c>
      <c r="CK148" s="221"/>
      <c r="CL148" s="221"/>
      <c r="CM148" s="221"/>
      <c r="CN148" s="221"/>
      <c r="CO148" s="221"/>
      <c r="CP148" s="221"/>
      <c r="CQ148" s="221"/>
      <c r="CR148" s="221"/>
      <c r="CS148" s="221"/>
      <c r="CT148" s="221"/>
      <c r="CU148" s="221"/>
      <c r="CV148" s="221"/>
      <c r="CW148" s="221"/>
      <c r="CX148" s="221"/>
      <c r="CY148" s="221"/>
      <c r="CZ148" s="221"/>
      <c r="DA148" s="221"/>
    </row>
    <row r="149" spans="1:105" s="59" customFormat="1" ht="30" customHeight="1">
      <c r="A149" s="223">
        <v>6</v>
      </c>
      <c r="B149" s="223"/>
      <c r="C149" s="223"/>
      <c r="D149" s="223"/>
      <c r="E149" s="223"/>
      <c r="F149" s="223"/>
      <c r="G149" s="223"/>
      <c r="H149" s="237" t="s">
        <v>278</v>
      </c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9"/>
      <c r="BD149" s="219">
        <v>1</v>
      </c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>
        <v>1</v>
      </c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21">
        <v>50000</v>
      </c>
      <c r="CK149" s="221"/>
      <c r="CL149" s="221"/>
      <c r="CM149" s="221"/>
      <c r="CN149" s="221"/>
      <c r="CO149" s="221"/>
      <c r="CP149" s="221"/>
      <c r="CQ149" s="221"/>
      <c r="CR149" s="221"/>
      <c r="CS149" s="221"/>
      <c r="CT149" s="221"/>
      <c r="CU149" s="221"/>
      <c r="CV149" s="221"/>
      <c r="CW149" s="221"/>
      <c r="CX149" s="221"/>
      <c r="CY149" s="221"/>
      <c r="CZ149" s="221"/>
      <c r="DA149" s="221"/>
    </row>
    <row r="150" spans="1:105" s="59" customFormat="1" ht="28.5" customHeight="1">
      <c r="A150" s="223">
        <v>7</v>
      </c>
      <c r="B150" s="223"/>
      <c r="C150" s="223"/>
      <c r="D150" s="223"/>
      <c r="E150" s="223"/>
      <c r="F150" s="223"/>
      <c r="G150" s="223"/>
      <c r="H150" s="240" t="s">
        <v>280</v>
      </c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2"/>
      <c r="BD150" s="219">
        <v>1</v>
      </c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>
        <v>1</v>
      </c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21">
        <v>52000</v>
      </c>
      <c r="CK150" s="221"/>
      <c r="CL150" s="221"/>
      <c r="CM150" s="221"/>
      <c r="CN150" s="221"/>
      <c r="CO150" s="221"/>
      <c r="CP150" s="221"/>
      <c r="CQ150" s="221"/>
      <c r="CR150" s="221"/>
      <c r="CS150" s="221"/>
      <c r="CT150" s="221"/>
      <c r="CU150" s="221"/>
      <c r="CV150" s="221"/>
      <c r="CW150" s="221"/>
      <c r="CX150" s="221"/>
      <c r="CY150" s="221"/>
      <c r="CZ150" s="221"/>
      <c r="DA150" s="221"/>
    </row>
    <row r="151" spans="1:105" s="59" customFormat="1" ht="15" customHeight="1">
      <c r="A151" s="223">
        <v>9</v>
      </c>
      <c r="B151" s="223"/>
      <c r="C151" s="223"/>
      <c r="D151" s="223"/>
      <c r="E151" s="223"/>
      <c r="F151" s="223"/>
      <c r="G151" s="223"/>
      <c r="H151" s="243" t="s">
        <v>281</v>
      </c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23">
        <v>1</v>
      </c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>
        <v>1</v>
      </c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8">
        <v>24000</v>
      </c>
      <c r="CK151" s="228"/>
      <c r="CL151" s="228"/>
      <c r="CM151" s="228"/>
      <c r="CN151" s="228"/>
      <c r="CO151" s="228"/>
      <c r="CP151" s="228"/>
      <c r="CQ151" s="228"/>
      <c r="CR151" s="228"/>
      <c r="CS151" s="228"/>
      <c r="CT151" s="228"/>
      <c r="CU151" s="228"/>
      <c r="CV151" s="228"/>
      <c r="CW151" s="228"/>
      <c r="CX151" s="228"/>
      <c r="CY151" s="228"/>
      <c r="CZ151" s="228"/>
      <c r="DA151" s="228"/>
    </row>
    <row r="152" spans="1:105" s="59" customFormat="1" ht="15" customHeight="1">
      <c r="A152" s="223">
        <v>10</v>
      </c>
      <c r="B152" s="223"/>
      <c r="C152" s="223"/>
      <c r="D152" s="223"/>
      <c r="E152" s="223"/>
      <c r="F152" s="223"/>
      <c r="G152" s="223"/>
      <c r="H152" s="243" t="s">
        <v>282</v>
      </c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3"/>
      <c r="BC152" s="243"/>
      <c r="BD152" s="223">
        <v>2</v>
      </c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8">
        <v>20000</v>
      </c>
      <c r="CK152" s="228"/>
      <c r="CL152" s="228"/>
      <c r="CM152" s="228"/>
      <c r="CN152" s="228"/>
      <c r="CO152" s="228"/>
      <c r="CP152" s="228"/>
      <c r="CQ152" s="228"/>
      <c r="CR152" s="228"/>
      <c r="CS152" s="228"/>
      <c r="CT152" s="228"/>
      <c r="CU152" s="228"/>
      <c r="CV152" s="228"/>
      <c r="CW152" s="228"/>
      <c r="CX152" s="228"/>
      <c r="CY152" s="228"/>
      <c r="CZ152" s="228"/>
      <c r="DA152" s="228"/>
    </row>
    <row r="153" spans="1:105" s="59" customFormat="1" ht="15" customHeight="1">
      <c r="A153" s="223">
        <v>11</v>
      </c>
      <c r="B153" s="223"/>
      <c r="C153" s="223"/>
      <c r="D153" s="223"/>
      <c r="E153" s="223"/>
      <c r="F153" s="223"/>
      <c r="G153" s="223"/>
      <c r="H153" s="243" t="s">
        <v>283</v>
      </c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3"/>
      <c r="AL153" s="243"/>
      <c r="AM153" s="243"/>
      <c r="AN153" s="243"/>
      <c r="AO153" s="243"/>
      <c r="AP153" s="243"/>
      <c r="AQ153" s="243"/>
      <c r="AR153" s="243"/>
      <c r="AS153" s="243"/>
      <c r="AT153" s="243"/>
      <c r="AU153" s="243"/>
      <c r="AV153" s="243"/>
      <c r="AW153" s="243"/>
      <c r="AX153" s="243"/>
      <c r="AY153" s="243"/>
      <c r="AZ153" s="243"/>
      <c r="BA153" s="243"/>
      <c r="BB153" s="243"/>
      <c r="BC153" s="243"/>
      <c r="BD153" s="223">
        <v>1</v>
      </c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>
        <v>1</v>
      </c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8">
        <v>10000</v>
      </c>
      <c r="CK153" s="228"/>
      <c r="CL153" s="228"/>
      <c r="CM153" s="228"/>
      <c r="CN153" s="228"/>
      <c r="CO153" s="228"/>
      <c r="CP153" s="228"/>
      <c r="CQ153" s="228"/>
      <c r="CR153" s="228"/>
      <c r="CS153" s="228"/>
      <c r="CT153" s="228"/>
      <c r="CU153" s="228"/>
      <c r="CV153" s="228"/>
      <c r="CW153" s="228"/>
      <c r="CX153" s="228"/>
      <c r="CY153" s="228"/>
      <c r="CZ153" s="228"/>
      <c r="DA153" s="228"/>
    </row>
    <row r="154" spans="1:105" s="59" customFormat="1" ht="32.25" customHeight="1">
      <c r="A154" s="223">
        <v>12</v>
      </c>
      <c r="B154" s="223"/>
      <c r="C154" s="223"/>
      <c r="D154" s="223"/>
      <c r="E154" s="223"/>
      <c r="F154" s="223"/>
      <c r="G154" s="223"/>
      <c r="H154" s="244" t="s">
        <v>284</v>
      </c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23">
        <v>2</v>
      </c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>
        <v>2</v>
      </c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8">
        <v>45000</v>
      </c>
      <c r="CK154" s="228"/>
      <c r="CL154" s="228"/>
      <c r="CM154" s="228"/>
      <c r="CN154" s="228"/>
      <c r="CO154" s="228"/>
      <c r="CP154" s="228"/>
      <c r="CQ154" s="228"/>
      <c r="CR154" s="228"/>
      <c r="CS154" s="228"/>
      <c r="CT154" s="228"/>
      <c r="CU154" s="228"/>
      <c r="CV154" s="228"/>
      <c r="CW154" s="228"/>
      <c r="CX154" s="228"/>
      <c r="CY154" s="228"/>
      <c r="CZ154" s="228"/>
      <c r="DA154" s="228"/>
    </row>
    <row r="155" spans="1:105" s="59" customFormat="1" ht="51" customHeight="1">
      <c r="A155" s="223">
        <v>13</v>
      </c>
      <c r="B155" s="223"/>
      <c r="C155" s="223"/>
      <c r="D155" s="223"/>
      <c r="E155" s="223"/>
      <c r="F155" s="223"/>
      <c r="G155" s="223"/>
      <c r="H155" s="244" t="s">
        <v>285</v>
      </c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  <c r="AJ155" s="244"/>
      <c r="AK155" s="244"/>
      <c r="AL155" s="244"/>
      <c r="AM155" s="244"/>
      <c r="AN155" s="244"/>
      <c r="AO155" s="244"/>
      <c r="AP155" s="244"/>
      <c r="AQ155" s="244"/>
      <c r="AR155" s="244"/>
      <c r="AS155" s="244"/>
      <c r="AT155" s="244"/>
      <c r="AU155" s="244"/>
      <c r="AV155" s="244"/>
      <c r="AW155" s="244"/>
      <c r="AX155" s="244"/>
      <c r="AY155" s="244"/>
      <c r="AZ155" s="244"/>
      <c r="BA155" s="244"/>
      <c r="BB155" s="244"/>
      <c r="BC155" s="244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8">
        <v>10000</v>
      </c>
      <c r="CK155" s="228"/>
      <c r="CL155" s="228"/>
      <c r="CM155" s="228"/>
      <c r="CN155" s="228"/>
      <c r="CO155" s="228"/>
      <c r="CP155" s="228"/>
      <c r="CQ155" s="228"/>
      <c r="CR155" s="228"/>
      <c r="CS155" s="228"/>
      <c r="CT155" s="228"/>
      <c r="CU155" s="228"/>
      <c r="CV155" s="228"/>
      <c r="CW155" s="228"/>
      <c r="CX155" s="228"/>
      <c r="CY155" s="228"/>
      <c r="CZ155" s="228"/>
      <c r="DA155" s="228"/>
    </row>
    <row r="156" spans="1:105" s="59" customFormat="1" ht="91.5" customHeight="1">
      <c r="A156" s="223">
        <v>14</v>
      </c>
      <c r="B156" s="223"/>
      <c r="C156" s="223"/>
      <c r="D156" s="223"/>
      <c r="E156" s="223"/>
      <c r="F156" s="223"/>
      <c r="G156" s="223"/>
      <c r="H156" s="244" t="s">
        <v>286</v>
      </c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  <c r="AJ156" s="244"/>
      <c r="AK156" s="244"/>
      <c r="AL156" s="244"/>
      <c r="AM156" s="244"/>
      <c r="AN156" s="244"/>
      <c r="AO156" s="244"/>
      <c r="AP156" s="244"/>
      <c r="AQ156" s="244"/>
      <c r="AR156" s="244"/>
      <c r="AS156" s="244"/>
      <c r="AT156" s="244"/>
      <c r="AU156" s="244"/>
      <c r="AV156" s="244"/>
      <c r="AW156" s="244"/>
      <c r="AX156" s="244"/>
      <c r="AY156" s="244"/>
      <c r="AZ156" s="244"/>
      <c r="BA156" s="244"/>
      <c r="BB156" s="244"/>
      <c r="BC156" s="244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8">
        <v>6000</v>
      </c>
      <c r="CK156" s="228"/>
      <c r="CL156" s="228"/>
      <c r="CM156" s="228"/>
      <c r="CN156" s="228"/>
      <c r="CO156" s="228"/>
      <c r="CP156" s="228"/>
      <c r="CQ156" s="228"/>
      <c r="CR156" s="228"/>
      <c r="CS156" s="228"/>
      <c r="CT156" s="228"/>
      <c r="CU156" s="228"/>
      <c r="CV156" s="228"/>
      <c r="CW156" s="228"/>
      <c r="CX156" s="228"/>
      <c r="CY156" s="228"/>
      <c r="CZ156" s="228"/>
      <c r="DA156" s="228"/>
    </row>
    <row r="157" spans="1:105" s="59" customFormat="1" ht="27" customHeight="1">
      <c r="A157" s="223">
        <v>15</v>
      </c>
      <c r="B157" s="223"/>
      <c r="C157" s="223"/>
      <c r="D157" s="223"/>
      <c r="E157" s="223"/>
      <c r="F157" s="223"/>
      <c r="G157" s="223"/>
      <c r="H157" s="244" t="s">
        <v>457</v>
      </c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4"/>
      <c r="AR157" s="244"/>
      <c r="AS157" s="244"/>
      <c r="AT157" s="244"/>
      <c r="AU157" s="244"/>
      <c r="AV157" s="244"/>
      <c r="AW157" s="244"/>
      <c r="AX157" s="244"/>
      <c r="AY157" s="244"/>
      <c r="AZ157" s="244"/>
      <c r="BA157" s="244"/>
      <c r="BB157" s="244"/>
      <c r="BC157" s="244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8">
        <v>23629.24</v>
      </c>
      <c r="CK157" s="228"/>
      <c r="CL157" s="228"/>
      <c r="CM157" s="228"/>
      <c r="CN157" s="228"/>
      <c r="CO157" s="228"/>
      <c r="CP157" s="228"/>
      <c r="CQ157" s="228"/>
      <c r="CR157" s="228"/>
      <c r="CS157" s="228"/>
      <c r="CT157" s="228"/>
      <c r="CU157" s="228"/>
      <c r="CV157" s="228"/>
      <c r="CW157" s="228"/>
      <c r="CX157" s="228"/>
      <c r="CY157" s="228"/>
      <c r="CZ157" s="228"/>
      <c r="DA157" s="228"/>
    </row>
    <row r="158" spans="1:105" s="59" customFormat="1" ht="15" customHeight="1">
      <c r="A158" s="223"/>
      <c r="B158" s="223"/>
      <c r="C158" s="223"/>
      <c r="D158" s="223"/>
      <c r="E158" s="223"/>
      <c r="F158" s="223"/>
      <c r="G158" s="223"/>
      <c r="H158" s="227" t="s">
        <v>169</v>
      </c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04" t="s">
        <v>170</v>
      </c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 t="s">
        <v>170</v>
      </c>
      <c r="BU158" s="204"/>
      <c r="BV158" s="204"/>
      <c r="BW158" s="204"/>
      <c r="BX158" s="204"/>
      <c r="BY158" s="204"/>
      <c r="BZ158" s="204"/>
      <c r="CA158" s="204"/>
      <c r="CB158" s="204"/>
      <c r="CC158" s="204"/>
      <c r="CD158" s="204"/>
      <c r="CE158" s="204"/>
      <c r="CF158" s="204"/>
      <c r="CG158" s="204"/>
      <c r="CH158" s="204"/>
      <c r="CI158" s="204"/>
      <c r="CJ158" s="228">
        <f>SUM(CJ143:DA157)</f>
        <v>1308629.24</v>
      </c>
      <c r="CK158" s="228"/>
      <c r="CL158" s="228"/>
      <c r="CM158" s="228"/>
      <c r="CN158" s="228"/>
      <c r="CO158" s="228"/>
      <c r="CP158" s="228"/>
      <c r="CQ158" s="228"/>
      <c r="CR158" s="228"/>
      <c r="CS158" s="228"/>
      <c r="CT158" s="228"/>
      <c r="CU158" s="228"/>
      <c r="CV158" s="228"/>
      <c r="CW158" s="228"/>
      <c r="CX158" s="228"/>
      <c r="CY158" s="228"/>
      <c r="CZ158" s="228"/>
      <c r="DA158" s="228"/>
    </row>
    <row r="160" spans="1:105" s="54" customFormat="1" ht="14.25">
      <c r="A160" s="186" t="s">
        <v>241</v>
      </c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186"/>
      <c r="CI160" s="186"/>
      <c r="CJ160" s="186"/>
      <c r="CK160" s="186"/>
      <c r="CL160" s="186"/>
      <c r="CM160" s="186"/>
      <c r="CN160" s="186"/>
      <c r="CO160" s="186"/>
      <c r="CP160" s="186"/>
      <c r="CQ160" s="186"/>
      <c r="CR160" s="186"/>
      <c r="CS160" s="186"/>
      <c r="CT160" s="186"/>
      <c r="CU160" s="186"/>
      <c r="CV160" s="186"/>
      <c r="CW160" s="186"/>
      <c r="CX160" s="186"/>
      <c r="CY160" s="186"/>
      <c r="CZ160" s="186"/>
      <c r="DA160" s="186"/>
    </row>
    <row r="161" ht="10.5" customHeight="1"/>
    <row r="162" spans="1:105" ht="30" customHeight="1">
      <c r="A162" s="183" t="s">
        <v>158</v>
      </c>
      <c r="B162" s="183"/>
      <c r="C162" s="183"/>
      <c r="D162" s="183"/>
      <c r="E162" s="183"/>
      <c r="F162" s="183"/>
      <c r="G162" s="183"/>
      <c r="H162" s="183" t="s">
        <v>212</v>
      </c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 t="s">
        <v>242</v>
      </c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 t="s">
        <v>243</v>
      </c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</row>
    <row r="163" spans="1:105" s="49" customFormat="1" ht="12.75">
      <c r="A163" s="189">
        <v>1</v>
      </c>
      <c r="B163" s="189"/>
      <c r="C163" s="189"/>
      <c r="D163" s="189"/>
      <c r="E163" s="189"/>
      <c r="F163" s="189"/>
      <c r="G163" s="189"/>
      <c r="H163" s="189">
        <v>2</v>
      </c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>
        <v>3</v>
      </c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>
        <v>4</v>
      </c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</row>
    <row r="164" spans="1:105" ht="34.5" customHeight="1">
      <c r="A164" s="208">
        <v>1</v>
      </c>
      <c r="B164" s="208"/>
      <c r="C164" s="208"/>
      <c r="D164" s="208"/>
      <c r="E164" s="208"/>
      <c r="F164" s="208"/>
      <c r="G164" s="208"/>
      <c r="H164" s="213" t="s">
        <v>287</v>
      </c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08">
        <v>1</v>
      </c>
      <c r="BU164" s="208"/>
      <c r="BV164" s="208"/>
      <c r="BW164" s="208"/>
      <c r="BX164" s="208"/>
      <c r="BY164" s="208"/>
      <c r="BZ164" s="208"/>
      <c r="CA164" s="208"/>
      <c r="CB164" s="208"/>
      <c r="CC164" s="208"/>
      <c r="CD164" s="208"/>
      <c r="CE164" s="208"/>
      <c r="CF164" s="208"/>
      <c r="CG164" s="208"/>
      <c r="CH164" s="208"/>
      <c r="CI164" s="208"/>
      <c r="CJ164" s="205">
        <v>10000</v>
      </c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</row>
    <row r="165" spans="1:105" ht="15" customHeight="1">
      <c r="A165" s="194">
        <v>2</v>
      </c>
      <c r="B165" s="195"/>
      <c r="C165" s="195"/>
      <c r="D165" s="195"/>
      <c r="E165" s="195"/>
      <c r="F165" s="195"/>
      <c r="G165" s="196"/>
      <c r="H165" s="214" t="s">
        <v>288</v>
      </c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6"/>
      <c r="BT165" s="194">
        <v>2</v>
      </c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  <c r="CH165" s="195"/>
      <c r="CI165" s="196"/>
      <c r="CJ165" s="197">
        <v>20000</v>
      </c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9"/>
    </row>
    <row r="166" spans="1:105" ht="29.25" customHeight="1">
      <c r="A166" s="194">
        <v>3</v>
      </c>
      <c r="B166" s="195"/>
      <c r="C166" s="195"/>
      <c r="D166" s="195"/>
      <c r="E166" s="195"/>
      <c r="F166" s="195"/>
      <c r="G166" s="196"/>
      <c r="H166" s="214" t="s">
        <v>289</v>
      </c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6"/>
      <c r="BT166" s="194">
        <v>10</v>
      </c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6"/>
      <c r="CJ166" s="197">
        <v>10000</v>
      </c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9"/>
    </row>
    <row r="167" spans="1:105" ht="27.75" customHeight="1">
      <c r="A167" s="208">
        <v>4</v>
      </c>
      <c r="B167" s="208"/>
      <c r="C167" s="208"/>
      <c r="D167" s="208"/>
      <c r="E167" s="208"/>
      <c r="F167" s="208"/>
      <c r="G167" s="208"/>
      <c r="H167" s="214" t="s">
        <v>290</v>
      </c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6"/>
      <c r="BT167" s="194">
        <v>2</v>
      </c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  <c r="CH167" s="195"/>
      <c r="CI167" s="196"/>
      <c r="CJ167" s="197">
        <v>40000</v>
      </c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9"/>
    </row>
    <row r="168" spans="1:105" ht="39" customHeight="1">
      <c r="A168" s="194">
        <v>5</v>
      </c>
      <c r="B168" s="195"/>
      <c r="C168" s="195"/>
      <c r="D168" s="195"/>
      <c r="E168" s="195"/>
      <c r="F168" s="195"/>
      <c r="G168" s="196"/>
      <c r="H168" s="214" t="s">
        <v>291</v>
      </c>
      <c r="I168" s="215"/>
      <c r="J168" s="215"/>
      <c r="K168" s="215"/>
      <c r="L168" s="215" t="s">
        <v>291</v>
      </c>
      <c r="M168" s="215"/>
      <c r="N168" s="215"/>
      <c r="O168" s="215"/>
      <c r="P168" s="215" t="s">
        <v>291</v>
      </c>
      <c r="Q168" s="215"/>
      <c r="R168" s="215"/>
      <c r="S168" s="215"/>
      <c r="T168" s="215" t="s">
        <v>291</v>
      </c>
      <c r="U168" s="215"/>
      <c r="V168" s="215"/>
      <c r="W168" s="215"/>
      <c r="X168" s="215" t="s">
        <v>291</v>
      </c>
      <c r="Y168" s="215"/>
      <c r="Z168" s="215"/>
      <c r="AA168" s="215"/>
      <c r="AB168" s="215" t="s">
        <v>291</v>
      </c>
      <c r="AC168" s="215"/>
      <c r="AD168" s="215"/>
      <c r="AE168" s="215"/>
      <c r="AF168" s="215" t="s">
        <v>291</v>
      </c>
      <c r="AG168" s="215"/>
      <c r="AH168" s="215"/>
      <c r="AI168" s="215"/>
      <c r="AJ168" s="215" t="s">
        <v>291</v>
      </c>
      <c r="AK168" s="215"/>
      <c r="AL168" s="215"/>
      <c r="AM168" s="215"/>
      <c r="AN168" s="215" t="s">
        <v>291</v>
      </c>
      <c r="AO168" s="215"/>
      <c r="AP168" s="215"/>
      <c r="AQ168" s="215"/>
      <c r="AR168" s="215" t="s">
        <v>291</v>
      </c>
      <c r="AS168" s="215"/>
      <c r="AT168" s="215"/>
      <c r="AU168" s="215"/>
      <c r="AV168" s="215" t="s">
        <v>291</v>
      </c>
      <c r="AW168" s="215"/>
      <c r="AX168" s="215"/>
      <c r="AY168" s="215"/>
      <c r="AZ168" s="215" t="s">
        <v>291</v>
      </c>
      <c r="BA168" s="215"/>
      <c r="BB168" s="215"/>
      <c r="BC168" s="215"/>
      <c r="BD168" s="215" t="s">
        <v>291</v>
      </c>
      <c r="BE168" s="215"/>
      <c r="BF168" s="215"/>
      <c r="BG168" s="215"/>
      <c r="BH168" s="215" t="s">
        <v>291</v>
      </c>
      <c r="BI168" s="215"/>
      <c r="BJ168" s="215"/>
      <c r="BK168" s="215"/>
      <c r="BL168" s="215" t="s">
        <v>291</v>
      </c>
      <c r="BM168" s="215"/>
      <c r="BN168" s="215"/>
      <c r="BO168" s="215"/>
      <c r="BP168" s="215" t="s">
        <v>291</v>
      </c>
      <c r="BQ168" s="215"/>
      <c r="BR168" s="215"/>
      <c r="BS168" s="216"/>
      <c r="BT168" s="194">
        <v>2</v>
      </c>
      <c r="BU168" s="195">
        <v>2</v>
      </c>
      <c r="BV168" s="195">
        <v>2</v>
      </c>
      <c r="BW168" s="195">
        <v>2</v>
      </c>
      <c r="BX168" s="195">
        <v>2</v>
      </c>
      <c r="BY168" s="195">
        <v>2</v>
      </c>
      <c r="BZ168" s="195">
        <v>2</v>
      </c>
      <c r="CA168" s="195">
        <v>2</v>
      </c>
      <c r="CB168" s="195">
        <v>2</v>
      </c>
      <c r="CC168" s="195">
        <v>2</v>
      </c>
      <c r="CD168" s="195">
        <v>2</v>
      </c>
      <c r="CE168" s="195">
        <v>2</v>
      </c>
      <c r="CF168" s="195">
        <v>2</v>
      </c>
      <c r="CG168" s="195">
        <v>2</v>
      </c>
      <c r="CH168" s="195">
        <v>2</v>
      </c>
      <c r="CI168" s="196">
        <v>2</v>
      </c>
      <c r="CJ168" s="197">
        <v>75000</v>
      </c>
      <c r="CK168" s="198">
        <v>75000</v>
      </c>
      <c r="CL168" s="198">
        <v>75000</v>
      </c>
      <c r="CM168" s="198">
        <v>75000</v>
      </c>
      <c r="CN168" s="198">
        <v>75000</v>
      </c>
      <c r="CO168" s="198">
        <v>75000</v>
      </c>
      <c r="CP168" s="198">
        <v>75000</v>
      </c>
      <c r="CQ168" s="198">
        <v>75000</v>
      </c>
      <c r="CR168" s="198">
        <v>75000</v>
      </c>
      <c r="CS168" s="198">
        <v>75000</v>
      </c>
      <c r="CT168" s="198">
        <v>75000</v>
      </c>
      <c r="CU168" s="198">
        <v>75000</v>
      </c>
      <c r="CV168" s="198">
        <v>75000</v>
      </c>
      <c r="CW168" s="198">
        <v>75000</v>
      </c>
      <c r="CX168" s="198">
        <v>75000</v>
      </c>
      <c r="CY168" s="198">
        <v>75000</v>
      </c>
      <c r="CZ168" s="198">
        <v>75000</v>
      </c>
      <c r="DA168" s="199">
        <v>75000</v>
      </c>
    </row>
    <row r="169" spans="1:105" ht="21" customHeight="1">
      <c r="A169" s="194">
        <v>6</v>
      </c>
      <c r="B169" s="195"/>
      <c r="C169" s="195"/>
      <c r="D169" s="195"/>
      <c r="E169" s="195"/>
      <c r="F169" s="195"/>
      <c r="G169" s="196"/>
      <c r="H169" s="214" t="s">
        <v>292</v>
      </c>
      <c r="I169" s="215"/>
      <c r="J169" s="215"/>
      <c r="K169" s="215"/>
      <c r="L169" s="215" t="s">
        <v>292</v>
      </c>
      <c r="M169" s="215"/>
      <c r="N169" s="215"/>
      <c r="O169" s="215"/>
      <c r="P169" s="215" t="s">
        <v>292</v>
      </c>
      <c r="Q169" s="215"/>
      <c r="R169" s="215"/>
      <c r="S169" s="215"/>
      <c r="T169" s="215" t="s">
        <v>292</v>
      </c>
      <c r="U169" s="215"/>
      <c r="V169" s="215"/>
      <c r="W169" s="215"/>
      <c r="X169" s="215" t="s">
        <v>292</v>
      </c>
      <c r="Y169" s="215"/>
      <c r="Z169" s="215"/>
      <c r="AA169" s="215"/>
      <c r="AB169" s="215" t="s">
        <v>292</v>
      </c>
      <c r="AC169" s="215"/>
      <c r="AD169" s="215"/>
      <c r="AE169" s="215"/>
      <c r="AF169" s="215" t="s">
        <v>292</v>
      </c>
      <c r="AG169" s="215"/>
      <c r="AH169" s="215"/>
      <c r="AI169" s="215"/>
      <c r="AJ169" s="215" t="s">
        <v>292</v>
      </c>
      <c r="AK169" s="215"/>
      <c r="AL169" s="215"/>
      <c r="AM169" s="215"/>
      <c r="AN169" s="215" t="s">
        <v>292</v>
      </c>
      <c r="AO169" s="215"/>
      <c r="AP169" s="215"/>
      <c r="AQ169" s="215"/>
      <c r="AR169" s="215" t="s">
        <v>292</v>
      </c>
      <c r="AS169" s="215"/>
      <c r="AT169" s="215"/>
      <c r="AU169" s="215"/>
      <c r="AV169" s="215" t="s">
        <v>292</v>
      </c>
      <c r="AW169" s="215"/>
      <c r="AX169" s="215"/>
      <c r="AY169" s="215"/>
      <c r="AZ169" s="215" t="s">
        <v>292</v>
      </c>
      <c r="BA169" s="215"/>
      <c r="BB169" s="215"/>
      <c r="BC169" s="215"/>
      <c r="BD169" s="215" t="s">
        <v>292</v>
      </c>
      <c r="BE169" s="215"/>
      <c r="BF169" s="215"/>
      <c r="BG169" s="215"/>
      <c r="BH169" s="215" t="s">
        <v>292</v>
      </c>
      <c r="BI169" s="215"/>
      <c r="BJ169" s="215"/>
      <c r="BK169" s="215"/>
      <c r="BL169" s="215" t="s">
        <v>292</v>
      </c>
      <c r="BM169" s="215"/>
      <c r="BN169" s="215"/>
      <c r="BO169" s="215"/>
      <c r="BP169" s="215" t="s">
        <v>292</v>
      </c>
      <c r="BQ169" s="215"/>
      <c r="BR169" s="215"/>
      <c r="BS169" s="216"/>
      <c r="BT169" s="194">
        <v>1</v>
      </c>
      <c r="BU169" s="195">
        <v>1</v>
      </c>
      <c r="BV169" s="195">
        <v>1</v>
      </c>
      <c r="BW169" s="195">
        <v>1</v>
      </c>
      <c r="BX169" s="195">
        <v>1</v>
      </c>
      <c r="BY169" s="195">
        <v>1</v>
      </c>
      <c r="BZ169" s="195">
        <v>1</v>
      </c>
      <c r="CA169" s="195">
        <v>1</v>
      </c>
      <c r="CB169" s="195">
        <v>1</v>
      </c>
      <c r="CC169" s="195">
        <v>1</v>
      </c>
      <c r="CD169" s="195">
        <v>1</v>
      </c>
      <c r="CE169" s="195">
        <v>1</v>
      </c>
      <c r="CF169" s="195">
        <v>1</v>
      </c>
      <c r="CG169" s="195">
        <v>1</v>
      </c>
      <c r="CH169" s="195">
        <v>1</v>
      </c>
      <c r="CI169" s="196">
        <v>1</v>
      </c>
      <c r="CJ169" s="197">
        <v>15000</v>
      </c>
      <c r="CK169" s="198">
        <v>15000</v>
      </c>
      <c r="CL169" s="198">
        <v>15000</v>
      </c>
      <c r="CM169" s="198">
        <v>15000</v>
      </c>
      <c r="CN169" s="198">
        <v>15000</v>
      </c>
      <c r="CO169" s="198">
        <v>15000</v>
      </c>
      <c r="CP169" s="198">
        <v>15000</v>
      </c>
      <c r="CQ169" s="198">
        <v>15000</v>
      </c>
      <c r="CR169" s="198">
        <v>15000</v>
      </c>
      <c r="CS169" s="198">
        <v>15000</v>
      </c>
      <c r="CT169" s="198">
        <v>15000</v>
      </c>
      <c r="CU169" s="198">
        <v>15000</v>
      </c>
      <c r="CV169" s="198">
        <v>15000</v>
      </c>
      <c r="CW169" s="198">
        <v>15000</v>
      </c>
      <c r="CX169" s="198">
        <v>15000</v>
      </c>
      <c r="CY169" s="198">
        <v>15000</v>
      </c>
      <c r="CZ169" s="198">
        <v>15000</v>
      </c>
      <c r="DA169" s="199">
        <v>15000</v>
      </c>
    </row>
    <row r="170" spans="1:105" ht="61.5" customHeight="1">
      <c r="A170" s="208">
        <v>7</v>
      </c>
      <c r="B170" s="208"/>
      <c r="C170" s="208"/>
      <c r="D170" s="208"/>
      <c r="E170" s="208"/>
      <c r="F170" s="208"/>
      <c r="G170" s="208"/>
      <c r="H170" s="214" t="s">
        <v>293</v>
      </c>
      <c r="I170" s="215"/>
      <c r="J170" s="215"/>
      <c r="K170" s="215"/>
      <c r="L170" s="215" t="s">
        <v>293</v>
      </c>
      <c r="M170" s="215"/>
      <c r="N170" s="215"/>
      <c r="O170" s="215"/>
      <c r="P170" s="215" t="s">
        <v>293</v>
      </c>
      <c r="Q170" s="215"/>
      <c r="R170" s="215"/>
      <c r="S170" s="215"/>
      <c r="T170" s="215" t="s">
        <v>293</v>
      </c>
      <c r="U170" s="215"/>
      <c r="V170" s="215"/>
      <c r="W170" s="215"/>
      <c r="X170" s="215" t="s">
        <v>293</v>
      </c>
      <c r="Y170" s="215"/>
      <c r="Z170" s="215"/>
      <c r="AA170" s="215"/>
      <c r="AB170" s="215" t="s">
        <v>293</v>
      </c>
      <c r="AC170" s="215"/>
      <c r="AD170" s="215"/>
      <c r="AE170" s="215"/>
      <c r="AF170" s="215" t="s">
        <v>293</v>
      </c>
      <c r="AG170" s="215"/>
      <c r="AH170" s="215"/>
      <c r="AI170" s="215"/>
      <c r="AJ170" s="215" t="s">
        <v>293</v>
      </c>
      <c r="AK170" s="215"/>
      <c r="AL170" s="215"/>
      <c r="AM170" s="215"/>
      <c r="AN170" s="215" t="s">
        <v>293</v>
      </c>
      <c r="AO170" s="215"/>
      <c r="AP170" s="215"/>
      <c r="AQ170" s="215"/>
      <c r="AR170" s="215" t="s">
        <v>293</v>
      </c>
      <c r="AS170" s="215"/>
      <c r="AT170" s="215"/>
      <c r="AU170" s="215"/>
      <c r="AV170" s="215" t="s">
        <v>293</v>
      </c>
      <c r="AW170" s="215"/>
      <c r="AX170" s="215"/>
      <c r="AY170" s="215"/>
      <c r="AZ170" s="215" t="s">
        <v>293</v>
      </c>
      <c r="BA170" s="215"/>
      <c r="BB170" s="215"/>
      <c r="BC170" s="215"/>
      <c r="BD170" s="215" t="s">
        <v>293</v>
      </c>
      <c r="BE170" s="215"/>
      <c r="BF170" s="215"/>
      <c r="BG170" s="215"/>
      <c r="BH170" s="215" t="s">
        <v>293</v>
      </c>
      <c r="BI170" s="215"/>
      <c r="BJ170" s="215"/>
      <c r="BK170" s="215"/>
      <c r="BL170" s="215" t="s">
        <v>293</v>
      </c>
      <c r="BM170" s="215"/>
      <c r="BN170" s="215"/>
      <c r="BO170" s="215"/>
      <c r="BP170" s="215" t="s">
        <v>293</v>
      </c>
      <c r="BQ170" s="215"/>
      <c r="BR170" s="215"/>
      <c r="BS170" s="216"/>
      <c r="BT170" s="194">
        <v>1</v>
      </c>
      <c r="BU170" s="195">
        <v>1</v>
      </c>
      <c r="BV170" s="195">
        <v>1</v>
      </c>
      <c r="BW170" s="195">
        <v>1</v>
      </c>
      <c r="BX170" s="195">
        <v>1</v>
      </c>
      <c r="BY170" s="195">
        <v>1</v>
      </c>
      <c r="BZ170" s="195">
        <v>1</v>
      </c>
      <c r="CA170" s="195">
        <v>1</v>
      </c>
      <c r="CB170" s="195">
        <v>1</v>
      </c>
      <c r="CC170" s="195">
        <v>1</v>
      </c>
      <c r="CD170" s="195">
        <v>1</v>
      </c>
      <c r="CE170" s="195">
        <v>1</v>
      </c>
      <c r="CF170" s="195">
        <v>1</v>
      </c>
      <c r="CG170" s="195">
        <v>1</v>
      </c>
      <c r="CH170" s="195">
        <v>1</v>
      </c>
      <c r="CI170" s="196">
        <v>1</v>
      </c>
      <c r="CJ170" s="197">
        <v>2000</v>
      </c>
      <c r="CK170" s="198">
        <v>2000</v>
      </c>
      <c r="CL170" s="198">
        <v>2000</v>
      </c>
      <c r="CM170" s="198">
        <v>2000</v>
      </c>
      <c r="CN170" s="198">
        <v>2000</v>
      </c>
      <c r="CO170" s="198">
        <v>2000</v>
      </c>
      <c r="CP170" s="198">
        <v>2000</v>
      </c>
      <c r="CQ170" s="198">
        <v>2000</v>
      </c>
      <c r="CR170" s="198">
        <v>2000</v>
      </c>
      <c r="CS170" s="198">
        <v>2000</v>
      </c>
      <c r="CT170" s="198">
        <v>2000</v>
      </c>
      <c r="CU170" s="198">
        <v>2000</v>
      </c>
      <c r="CV170" s="198">
        <v>2000</v>
      </c>
      <c r="CW170" s="198">
        <v>2000</v>
      </c>
      <c r="CX170" s="198">
        <v>2000</v>
      </c>
      <c r="CY170" s="198">
        <v>2000</v>
      </c>
      <c r="CZ170" s="198">
        <v>2000</v>
      </c>
      <c r="DA170" s="199">
        <v>2000</v>
      </c>
    </row>
    <row r="171" spans="1:105" ht="30.75" customHeight="1">
      <c r="A171" s="194">
        <v>8</v>
      </c>
      <c r="B171" s="195"/>
      <c r="C171" s="195"/>
      <c r="D171" s="195"/>
      <c r="E171" s="195"/>
      <c r="F171" s="195"/>
      <c r="G171" s="196"/>
      <c r="H171" s="214" t="s">
        <v>294</v>
      </c>
      <c r="I171" s="215"/>
      <c r="J171" s="215"/>
      <c r="K171" s="215"/>
      <c r="L171" s="215" t="s">
        <v>294</v>
      </c>
      <c r="M171" s="215"/>
      <c r="N171" s="215"/>
      <c r="O171" s="215"/>
      <c r="P171" s="215" t="s">
        <v>294</v>
      </c>
      <c r="Q171" s="215"/>
      <c r="R171" s="215"/>
      <c r="S171" s="215"/>
      <c r="T171" s="215" t="s">
        <v>294</v>
      </c>
      <c r="U171" s="215"/>
      <c r="V171" s="215"/>
      <c r="W171" s="215"/>
      <c r="X171" s="215" t="s">
        <v>294</v>
      </c>
      <c r="Y171" s="215"/>
      <c r="Z171" s="215"/>
      <c r="AA171" s="215"/>
      <c r="AB171" s="215" t="s">
        <v>294</v>
      </c>
      <c r="AC171" s="215"/>
      <c r="AD171" s="215"/>
      <c r="AE171" s="215"/>
      <c r="AF171" s="215" t="s">
        <v>294</v>
      </c>
      <c r="AG171" s="215"/>
      <c r="AH171" s="215"/>
      <c r="AI171" s="215"/>
      <c r="AJ171" s="215" t="s">
        <v>294</v>
      </c>
      <c r="AK171" s="215"/>
      <c r="AL171" s="215"/>
      <c r="AM171" s="215"/>
      <c r="AN171" s="215" t="s">
        <v>294</v>
      </c>
      <c r="AO171" s="215"/>
      <c r="AP171" s="215"/>
      <c r="AQ171" s="215"/>
      <c r="AR171" s="215" t="s">
        <v>294</v>
      </c>
      <c r="AS171" s="215"/>
      <c r="AT171" s="215"/>
      <c r="AU171" s="215"/>
      <c r="AV171" s="215" t="s">
        <v>294</v>
      </c>
      <c r="AW171" s="215"/>
      <c r="AX171" s="215"/>
      <c r="AY171" s="215"/>
      <c r="AZ171" s="215" t="s">
        <v>294</v>
      </c>
      <c r="BA171" s="215"/>
      <c r="BB171" s="215"/>
      <c r="BC171" s="215"/>
      <c r="BD171" s="215" t="s">
        <v>294</v>
      </c>
      <c r="BE171" s="215"/>
      <c r="BF171" s="215"/>
      <c r="BG171" s="215"/>
      <c r="BH171" s="215" t="s">
        <v>294</v>
      </c>
      <c r="BI171" s="215"/>
      <c r="BJ171" s="215"/>
      <c r="BK171" s="215"/>
      <c r="BL171" s="215" t="s">
        <v>294</v>
      </c>
      <c r="BM171" s="215"/>
      <c r="BN171" s="215"/>
      <c r="BO171" s="215"/>
      <c r="BP171" s="215" t="s">
        <v>294</v>
      </c>
      <c r="BQ171" s="215"/>
      <c r="BR171" s="215"/>
      <c r="BS171" s="216"/>
      <c r="BT171" s="194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  <c r="CH171" s="195"/>
      <c r="CI171" s="196"/>
      <c r="CJ171" s="197">
        <v>10000</v>
      </c>
      <c r="CK171" s="198">
        <v>10000</v>
      </c>
      <c r="CL171" s="198">
        <v>10000</v>
      </c>
      <c r="CM171" s="198">
        <v>10000</v>
      </c>
      <c r="CN171" s="198">
        <v>10000</v>
      </c>
      <c r="CO171" s="198">
        <v>10000</v>
      </c>
      <c r="CP171" s="198">
        <v>10000</v>
      </c>
      <c r="CQ171" s="198">
        <v>10000</v>
      </c>
      <c r="CR171" s="198">
        <v>10000</v>
      </c>
      <c r="CS171" s="198">
        <v>10000</v>
      </c>
      <c r="CT171" s="198">
        <v>10000</v>
      </c>
      <c r="CU171" s="198">
        <v>10000</v>
      </c>
      <c r="CV171" s="198">
        <v>10000</v>
      </c>
      <c r="CW171" s="198">
        <v>10000</v>
      </c>
      <c r="CX171" s="198">
        <v>10000</v>
      </c>
      <c r="CY171" s="198">
        <v>10000</v>
      </c>
      <c r="CZ171" s="198">
        <v>10000</v>
      </c>
      <c r="DA171" s="199">
        <v>10000</v>
      </c>
    </row>
    <row r="172" spans="1:105" ht="27.75" customHeight="1">
      <c r="A172" s="194">
        <v>9</v>
      </c>
      <c r="B172" s="195"/>
      <c r="C172" s="195"/>
      <c r="D172" s="195"/>
      <c r="E172" s="195"/>
      <c r="F172" s="195"/>
      <c r="G172" s="196"/>
      <c r="H172" s="214" t="s">
        <v>295</v>
      </c>
      <c r="I172" s="215"/>
      <c r="J172" s="215"/>
      <c r="K172" s="215"/>
      <c r="L172" s="215" t="s">
        <v>295</v>
      </c>
      <c r="M172" s="215"/>
      <c r="N172" s="215"/>
      <c r="O172" s="215"/>
      <c r="P172" s="215" t="s">
        <v>295</v>
      </c>
      <c r="Q172" s="215"/>
      <c r="R172" s="215"/>
      <c r="S172" s="215"/>
      <c r="T172" s="215" t="s">
        <v>295</v>
      </c>
      <c r="U172" s="215"/>
      <c r="V172" s="215"/>
      <c r="W172" s="215"/>
      <c r="X172" s="215" t="s">
        <v>295</v>
      </c>
      <c r="Y172" s="215"/>
      <c r="Z172" s="215"/>
      <c r="AA172" s="215"/>
      <c r="AB172" s="215" t="s">
        <v>295</v>
      </c>
      <c r="AC172" s="215"/>
      <c r="AD172" s="215"/>
      <c r="AE172" s="215"/>
      <c r="AF172" s="215" t="s">
        <v>295</v>
      </c>
      <c r="AG172" s="215"/>
      <c r="AH172" s="215"/>
      <c r="AI172" s="215"/>
      <c r="AJ172" s="215" t="s">
        <v>295</v>
      </c>
      <c r="AK172" s="215"/>
      <c r="AL172" s="215"/>
      <c r="AM172" s="215"/>
      <c r="AN172" s="215" t="s">
        <v>295</v>
      </c>
      <c r="AO172" s="215"/>
      <c r="AP172" s="215"/>
      <c r="AQ172" s="215"/>
      <c r="AR172" s="215" t="s">
        <v>295</v>
      </c>
      <c r="AS172" s="215"/>
      <c r="AT172" s="215"/>
      <c r="AU172" s="215"/>
      <c r="AV172" s="215" t="s">
        <v>295</v>
      </c>
      <c r="AW172" s="215"/>
      <c r="AX172" s="215"/>
      <c r="AY172" s="215"/>
      <c r="AZ172" s="215" t="s">
        <v>295</v>
      </c>
      <c r="BA172" s="215"/>
      <c r="BB172" s="215"/>
      <c r="BC172" s="215"/>
      <c r="BD172" s="215" t="s">
        <v>295</v>
      </c>
      <c r="BE172" s="215"/>
      <c r="BF172" s="215"/>
      <c r="BG172" s="215"/>
      <c r="BH172" s="215" t="s">
        <v>295</v>
      </c>
      <c r="BI172" s="215"/>
      <c r="BJ172" s="215"/>
      <c r="BK172" s="215"/>
      <c r="BL172" s="215" t="s">
        <v>295</v>
      </c>
      <c r="BM172" s="215"/>
      <c r="BN172" s="215"/>
      <c r="BO172" s="215"/>
      <c r="BP172" s="215" t="s">
        <v>295</v>
      </c>
      <c r="BQ172" s="215"/>
      <c r="BR172" s="215"/>
      <c r="BS172" s="216"/>
      <c r="BT172" s="194">
        <v>1</v>
      </c>
      <c r="BU172" s="195">
        <v>1</v>
      </c>
      <c r="BV172" s="195">
        <v>1</v>
      </c>
      <c r="BW172" s="195">
        <v>1</v>
      </c>
      <c r="BX172" s="195">
        <v>1</v>
      </c>
      <c r="BY172" s="195">
        <v>1</v>
      </c>
      <c r="BZ172" s="195">
        <v>1</v>
      </c>
      <c r="CA172" s="195">
        <v>1</v>
      </c>
      <c r="CB172" s="195">
        <v>1</v>
      </c>
      <c r="CC172" s="195">
        <v>1</v>
      </c>
      <c r="CD172" s="195">
        <v>1</v>
      </c>
      <c r="CE172" s="195">
        <v>1</v>
      </c>
      <c r="CF172" s="195">
        <v>1</v>
      </c>
      <c r="CG172" s="195">
        <v>1</v>
      </c>
      <c r="CH172" s="195">
        <v>1</v>
      </c>
      <c r="CI172" s="196">
        <v>1</v>
      </c>
      <c r="CJ172" s="197">
        <v>1000</v>
      </c>
      <c r="CK172" s="198">
        <v>1000</v>
      </c>
      <c r="CL172" s="198">
        <v>1000</v>
      </c>
      <c r="CM172" s="198">
        <v>1000</v>
      </c>
      <c r="CN172" s="198">
        <v>1000</v>
      </c>
      <c r="CO172" s="198">
        <v>1000</v>
      </c>
      <c r="CP172" s="198">
        <v>1000</v>
      </c>
      <c r="CQ172" s="198">
        <v>1000</v>
      </c>
      <c r="CR172" s="198">
        <v>1000</v>
      </c>
      <c r="CS172" s="198">
        <v>1000</v>
      </c>
      <c r="CT172" s="198">
        <v>1000</v>
      </c>
      <c r="CU172" s="198">
        <v>1000</v>
      </c>
      <c r="CV172" s="198">
        <v>1000</v>
      </c>
      <c r="CW172" s="198">
        <v>1000</v>
      </c>
      <c r="CX172" s="198">
        <v>1000</v>
      </c>
      <c r="CY172" s="198">
        <v>1000</v>
      </c>
      <c r="CZ172" s="198">
        <v>1000</v>
      </c>
      <c r="DA172" s="199">
        <v>1000</v>
      </c>
    </row>
    <row r="173" spans="1:105" ht="17.25" customHeight="1">
      <c r="A173" s="208">
        <v>10</v>
      </c>
      <c r="B173" s="208"/>
      <c r="C173" s="208"/>
      <c r="D173" s="208"/>
      <c r="E173" s="208"/>
      <c r="F173" s="208"/>
      <c r="G173" s="208"/>
      <c r="H173" s="214" t="s">
        <v>296</v>
      </c>
      <c r="I173" s="215"/>
      <c r="J173" s="215"/>
      <c r="K173" s="215"/>
      <c r="L173" s="215" t="s">
        <v>296</v>
      </c>
      <c r="M173" s="215"/>
      <c r="N173" s="215"/>
      <c r="O173" s="215"/>
      <c r="P173" s="215" t="s">
        <v>296</v>
      </c>
      <c r="Q173" s="215"/>
      <c r="R173" s="215"/>
      <c r="S173" s="215"/>
      <c r="T173" s="215" t="s">
        <v>296</v>
      </c>
      <c r="U173" s="215"/>
      <c r="V173" s="215"/>
      <c r="W173" s="215"/>
      <c r="X173" s="215" t="s">
        <v>296</v>
      </c>
      <c r="Y173" s="215"/>
      <c r="Z173" s="215"/>
      <c r="AA173" s="215"/>
      <c r="AB173" s="215" t="s">
        <v>296</v>
      </c>
      <c r="AC173" s="215"/>
      <c r="AD173" s="215"/>
      <c r="AE173" s="215"/>
      <c r="AF173" s="215" t="s">
        <v>296</v>
      </c>
      <c r="AG173" s="215"/>
      <c r="AH173" s="215"/>
      <c r="AI173" s="215"/>
      <c r="AJ173" s="215" t="s">
        <v>296</v>
      </c>
      <c r="AK173" s="215"/>
      <c r="AL173" s="215"/>
      <c r="AM173" s="215"/>
      <c r="AN173" s="215" t="s">
        <v>296</v>
      </c>
      <c r="AO173" s="215"/>
      <c r="AP173" s="215"/>
      <c r="AQ173" s="215"/>
      <c r="AR173" s="215" t="s">
        <v>296</v>
      </c>
      <c r="AS173" s="215"/>
      <c r="AT173" s="215"/>
      <c r="AU173" s="215"/>
      <c r="AV173" s="215" t="s">
        <v>296</v>
      </c>
      <c r="AW173" s="215"/>
      <c r="AX173" s="215"/>
      <c r="AY173" s="215"/>
      <c r="AZ173" s="215" t="s">
        <v>296</v>
      </c>
      <c r="BA173" s="215"/>
      <c r="BB173" s="215"/>
      <c r="BC173" s="215"/>
      <c r="BD173" s="215" t="s">
        <v>296</v>
      </c>
      <c r="BE173" s="215"/>
      <c r="BF173" s="215"/>
      <c r="BG173" s="215"/>
      <c r="BH173" s="215" t="s">
        <v>296</v>
      </c>
      <c r="BI173" s="215"/>
      <c r="BJ173" s="215"/>
      <c r="BK173" s="215"/>
      <c r="BL173" s="215" t="s">
        <v>296</v>
      </c>
      <c r="BM173" s="215"/>
      <c r="BN173" s="215"/>
      <c r="BO173" s="215"/>
      <c r="BP173" s="215" t="s">
        <v>296</v>
      </c>
      <c r="BQ173" s="215"/>
      <c r="BR173" s="215"/>
      <c r="BS173" s="216"/>
      <c r="BT173" s="194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  <c r="CH173" s="195"/>
      <c r="CI173" s="196"/>
      <c r="CJ173" s="197">
        <v>100000</v>
      </c>
      <c r="CK173" s="198">
        <v>100000</v>
      </c>
      <c r="CL173" s="198">
        <v>100000</v>
      </c>
      <c r="CM173" s="198">
        <v>100000</v>
      </c>
      <c r="CN173" s="198">
        <v>100000</v>
      </c>
      <c r="CO173" s="198">
        <v>100000</v>
      </c>
      <c r="CP173" s="198">
        <v>100000</v>
      </c>
      <c r="CQ173" s="198">
        <v>100000</v>
      </c>
      <c r="CR173" s="198">
        <v>100000</v>
      </c>
      <c r="CS173" s="198">
        <v>100000</v>
      </c>
      <c r="CT173" s="198">
        <v>100000</v>
      </c>
      <c r="CU173" s="198">
        <v>100000</v>
      </c>
      <c r="CV173" s="198">
        <v>100000</v>
      </c>
      <c r="CW173" s="198">
        <v>100000</v>
      </c>
      <c r="CX173" s="198">
        <v>100000</v>
      </c>
      <c r="CY173" s="198">
        <v>100000</v>
      </c>
      <c r="CZ173" s="198">
        <v>100000</v>
      </c>
      <c r="DA173" s="199">
        <v>100000</v>
      </c>
    </row>
    <row r="174" spans="1:105" ht="15" customHeight="1">
      <c r="A174" s="194">
        <v>11</v>
      </c>
      <c r="B174" s="195"/>
      <c r="C174" s="195"/>
      <c r="D174" s="195"/>
      <c r="E174" s="195"/>
      <c r="F174" s="195"/>
      <c r="G174" s="196"/>
      <c r="H174" s="214" t="s">
        <v>297</v>
      </c>
      <c r="I174" s="215"/>
      <c r="J174" s="215"/>
      <c r="K174" s="215"/>
      <c r="L174" s="215" t="s">
        <v>297</v>
      </c>
      <c r="M174" s="215"/>
      <c r="N174" s="215"/>
      <c r="O174" s="215"/>
      <c r="P174" s="215" t="s">
        <v>297</v>
      </c>
      <c r="Q174" s="215"/>
      <c r="R174" s="215"/>
      <c r="S174" s="215"/>
      <c r="T174" s="215" t="s">
        <v>297</v>
      </c>
      <c r="U174" s="215"/>
      <c r="V174" s="215"/>
      <c r="W174" s="215"/>
      <c r="X174" s="215" t="s">
        <v>297</v>
      </c>
      <c r="Y174" s="215"/>
      <c r="Z174" s="215"/>
      <c r="AA174" s="215"/>
      <c r="AB174" s="215" t="s">
        <v>297</v>
      </c>
      <c r="AC174" s="215"/>
      <c r="AD174" s="215"/>
      <c r="AE174" s="215"/>
      <c r="AF174" s="215" t="s">
        <v>297</v>
      </c>
      <c r="AG174" s="215"/>
      <c r="AH174" s="215"/>
      <c r="AI174" s="215"/>
      <c r="AJ174" s="215" t="s">
        <v>297</v>
      </c>
      <c r="AK174" s="215"/>
      <c r="AL174" s="215"/>
      <c r="AM174" s="215"/>
      <c r="AN174" s="215" t="s">
        <v>297</v>
      </c>
      <c r="AO174" s="215"/>
      <c r="AP174" s="215"/>
      <c r="AQ174" s="215"/>
      <c r="AR174" s="215" t="s">
        <v>297</v>
      </c>
      <c r="AS174" s="215"/>
      <c r="AT174" s="215"/>
      <c r="AU174" s="215"/>
      <c r="AV174" s="215" t="s">
        <v>297</v>
      </c>
      <c r="AW174" s="215"/>
      <c r="AX174" s="215"/>
      <c r="AY174" s="215"/>
      <c r="AZ174" s="215" t="s">
        <v>297</v>
      </c>
      <c r="BA174" s="215"/>
      <c r="BB174" s="215"/>
      <c r="BC174" s="215"/>
      <c r="BD174" s="215" t="s">
        <v>297</v>
      </c>
      <c r="BE174" s="215"/>
      <c r="BF174" s="215"/>
      <c r="BG174" s="215"/>
      <c r="BH174" s="215" t="s">
        <v>297</v>
      </c>
      <c r="BI174" s="215"/>
      <c r="BJ174" s="215"/>
      <c r="BK174" s="215"/>
      <c r="BL174" s="215" t="s">
        <v>297</v>
      </c>
      <c r="BM174" s="215"/>
      <c r="BN174" s="215"/>
      <c r="BO174" s="215"/>
      <c r="BP174" s="215" t="s">
        <v>297</v>
      </c>
      <c r="BQ174" s="215"/>
      <c r="BR174" s="215"/>
      <c r="BS174" s="216"/>
      <c r="BT174" s="194">
        <v>1</v>
      </c>
      <c r="BU174" s="195">
        <v>1</v>
      </c>
      <c r="BV174" s="195">
        <v>1</v>
      </c>
      <c r="BW174" s="195">
        <v>1</v>
      </c>
      <c r="BX174" s="195">
        <v>1</v>
      </c>
      <c r="BY174" s="195">
        <v>1</v>
      </c>
      <c r="BZ174" s="195">
        <v>1</v>
      </c>
      <c r="CA174" s="195">
        <v>1</v>
      </c>
      <c r="CB174" s="195">
        <v>1</v>
      </c>
      <c r="CC174" s="195">
        <v>1</v>
      </c>
      <c r="CD174" s="195">
        <v>1</v>
      </c>
      <c r="CE174" s="195">
        <v>1</v>
      </c>
      <c r="CF174" s="195">
        <v>1</v>
      </c>
      <c r="CG174" s="195">
        <v>1</v>
      </c>
      <c r="CH174" s="195">
        <v>1</v>
      </c>
      <c r="CI174" s="196">
        <v>1</v>
      </c>
      <c r="CJ174" s="197">
        <v>10000</v>
      </c>
      <c r="CK174" s="198">
        <v>10000</v>
      </c>
      <c r="CL174" s="198">
        <v>10000</v>
      </c>
      <c r="CM174" s="198">
        <v>10000</v>
      </c>
      <c r="CN174" s="198">
        <v>10000</v>
      </c>
      <c r="CO174" s="198">
        <v>10000</v>
      </c>
      <c r="CP174" s="198">
        <v>10000</v>
      </c>
      <c r="CQ174" s="198">
        <v>10000</v>
      </c>
      <c r="CR174" s="198">
        <v>10000</v>
      </c>
      <c r="CS174" s="198">
        <v>10000</v>
      </c>
      <c r="CT174" s="198">
        <v>10000</v>
      </c>
      <c r="CU174" s="198">
        <v>10000</v>
      </c>
      <c r="CV174" s="198">
        <v>10000</v>
      </c>
      <c r="CW174" s="198">
        <v>10000</v>
      </c>
      <c r="CX174" s="198">
        <v>10000</v>
      </c>
      <c r="CY174" s="198">
        <v>10000</v>
      </c>
      <c r="CZ174" s="198">
        <v>10000</v>
      </c>
      <c r="DA174" s="199">
        <v>10000</v>
      </c>
    </row>
    <row r="175" spans="1:105" ht="109.5" customHeight="1">
      <c r="A175" s="194">
        <v>12</v>
      </c>
      <c r="B175" s="195"/>
      <c r="C175" s="195"/>
      <c r="D175" s="195"/>
      <c r="E175" s="195"/>
      <c r="F175" s="195"/>
      <c r="G175" s="196"/>
      <c r="H175" s="214" t="s">
        <v>298</v>
      </c>
      <c r="I175" s="215"/>
      <c r="J175" s="215"/>
      <c r="K175" s="215"/>
      <c r="L175" s="215" t="s">
        <v>298</v>
      </c>
      <c r="M175" s="215"/>
      <c r="N175" s="215"/>
      <c r="O175" s="215"/>
      <c r="P175" s="215" t="s">
        <v>298</v>
      </c>
      <c r="Q175" s="215"/>
      <c r="R175" s="215"/>
      <c r="S175" s="215"/>
      <c r="T175" s="215" t="s">
        <v>298</v>
      </c>
      <c r="U175" s="215"/>
      <c r="V175" s="215"/>
      <c r="W175" s="215"/>
      <c r="X175" s="215" t="s">
        <v>298</v>
      </c>
      <c r="Y175" s="215"/>
      <c r="Z175" s="215"/>
      <c r="AA175" s="215"/>
      <c r="AB175" s="215" t="s">
        <v>298</v>
      </c>
      <c r="AC175" s="215"/>
      <c r="AD175" s="215"/>
      <c r="AE175" s="215"/>
      <c r="AF175" s="215" t="s">
        <v>298</v>
      </c>
      <c r="AG175" s="215"/>
      <c r="AH175" s="215"/>
      <c r="AI175" s="215"/>
      <c r="AJ175" s="215" t="s">
        <v>298</v>
      </c>
      <c r="AK175" s="215"/>
      <c r="AL175" s="215"/>
      <c r="AM175" s="215"/>
      <c r="AN175" s="215" t="s">
        <v>298</v>
      </c>
      <c r="AO175" s="215"/>
      <c r="AP175" s="215"/>
      <c r="AQ175" s="215"/>
      <c r="AR175" s="215" t="s">
        <v>298</v>
      </c>
      <c r="AS175" s="215"/>
      <c r="AT175" s="215"/>
      <c r="AU175" s="215"/>
      <c r="AV175" s="215" t="s">
        <v>298</v>
      </c>
      <c r="AW175" s="215"/>
      <c r="AX175" s="215"/>
      <c r="AY175" s="215"/>
      <c r="AZ175" s="215" t="s">
        <v>298</v>
      </c>
      <c r="BA175" s="215"/>
      <c r="BB175" s="215"/>
      <c r="BC175" s="215"/>
      <c r="BD175" s="215" t="s">
        <v>298</v>
      </c>
      <c r="BE175" s="215"/>
      <c r="BF175" s="215"/>
      <c r="BG175" s="215"/>
      <c r="BH175" s="215" t="s">
        <v>298</v>
      </c>
      <c r="BI175" s="215"/>
      <c r="BJ175" s="215"/>
      <c r="BK175" s="215"/>
      <c r="BL175" s="215" t="s">
        <v>298</v>
      </c>
      <c r="BM175" s="215"/>
      <c r="BN175" s="215"/>
      <c r="BO175" s="215"/>
      <c r="BP175" s="215" t="s">
        <v>298</v>
      </c>
      <c r="BQ175" s="215"/>
      <c r="BR175" s="215"/>
      <c r="BS175" s="216"/>
      <c r="BT175" s="24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  <c r="CH175" s="195"/>
      <c r="CI175" s="196"/>
      <c r="CJ175" s="197">
        <f>4772155-200000-350000+160000</f>
        <v>4382155</v>
      </c>
      <c r="CK175" s="198">
        <v>3750000</v>
      </c>
      <c r="CL175" s="198">
        <v>3750000</v>
      </c>
      <c r="CM175" s="198">
        <v>3750000</v>
      </c>
      <c r="CN175" s="198">
        <v>3750000</v>
      </c>
      <c r="CO175" s="198">
        <v>3750000</v>
      </c>
      <c r="CP175" s="198">
        <v>3750000</v>
      </c>
      <c r="CQ175" s="198">
        <v>3750000</v>
      </c>
      <c r="CR175" s="198">
        <v>3750000</v>
      </c>
      <c r="CS175" s="198">
        <v>3750000</v>
      </c>
      <c r="CT175" s="198">
        <v>3750000</v>
      </c>
      <c r="CU175" s="198">
        <v>3750000</v>
      </c>
      <c r="CV175" s="198">
        <v>3750000</v>
      </c>
      <c r="CW175" s="198">
        <v>3750000</v>
      </c>
      <c r="CX175" s="198">
        <v>3750000</v>
      </c>
      <c r="CY175" s="198">
        <v>3750000</v>
      </c>
      <c r="CZ175" s="198">
        <v>3750000</v>
      </c>
      <c r="DA175" s="199">
        <v>3750000</v>
      </c>
    </row>
    <row r="176" spans="1:105" ht="51.75" customHeight="1">
      <c r="A176" s="208">
        <v>13</v>
      </c>
      <c r="B176" s="208"/>
      <c r="C176" s="208"/>
      <c r="D176" s="208"/>
      <c r="E176" s="208"/>
      <c r="F176" s="208"/>
      <c r="G176" s="208"/>
      <c r="H176" s="214" t="s">
        <v>299</v>
      </c>
      <c r="I176" s="215"/>
      <c r="J176" s="215"/>
      <c r="K176" s="215"/>
      <c r="L176" s="215" t="s">
        <v>299</v>
      </c>
      <c r="M176" s="215"/>
      <c r="N176" s="215"/>
      <c r="O176" s="215"/>
      <c r="P176" s="215" t="s">
        <v>299</v>
      </c>
      <c r="Q176" s="215"/>
      <c r="R176" s="215"/>
      <c r="S176" s="215"/>
      <c r="T176" s="215" t="s">
        <v>299</v>
      </c>
      <c r="U176" s="215"/>
      <c r="V176" s="215"/>
      <c r="W176" s="215"/>
      <c r="X176" s="215" t="s">
        <v>299</v>
      </c>
      <c r="Y176" s="215"/>
      <c r="Z176" s="215"/>
      <c r="AA176" s="215"/>
      <c r="AB176" s="215" t="s">
        <v>299</v>
      </c>
      <c r="AC176" s="215"/>
      <c r="AD176" s="215"/>
      <c r="AE176" s="215"/>
      <c r="AF176" s="215" t="s">
        <v>299</v>
      </c>
      <c r="AG176" s="215"/>
      <c r="AH176" s="215"/>
      <c r="AI176" s="215"/>
      <c r="AJ176" s="215" t="s">
        <v>299</v>
      </c>
      <c r="AK176" s="215"/>
      <c r="AL176" s="215"/>
      <c r="AM176" s="215"/>
      <c r="AN176" s="215" t="s">
        <v>299</v>
      </c>
      <c r="AO176" s="215"/>
      <c r="AP176" s="215"/>
      <c r="AQ176" s="215"/>
      <c r="AR176" s="215" t="s">
        <v>299</v>
      </c>
      <c r="AS176" s="215"/>
      <c r="AT176" s="215"/>
      <c r="AU176" s="215"/>
      <c r="AV176" s="215" t="s">
        <v>299</v>
      </c>
      <c r="AW176" s="215"/>
      <c r="AX176" s="215"/>
      <c r="AY176" s="215"/>
      <c r="AZ176" s="215" t="s">
        <v>299</v>
      </c>
      <c r="BA176" s="215"/>
      <c r="BB176" s="215"/>
      <c r="BC176" s="215"/>
      <c r="BD176" s="215" t="s">
        <v>299</v>
      </c>
      <c r="BE176" s="215"/>
      <c r="BF176" s="215"/>
      <c r="BG176" s="215"/>
      <c r="BH176" s="215" t="s">
        <v>299</v>
      </c>
      <c r="BI176" s="215"/>
      <c r="BJ176" s="215"/>
      <c r="BK176" s="215"/>
      <c r="BL176" s="215" t="s">
        <v>299</v>
      </c>
      <c r="BM176" s="215"/>
      <c r="BN176" s="215"/>
      <c r="BO176" s="215"/>
      <c r="BP176" s="215" t="s">
        <v>299</v>
      </c>
      <c r="BQ176" s="215"/>
      <c r="BR176" s="215"/>
      <c r="BS176" s="216"/>
      <c r="BT176" s="24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  <c r="CH176" s="195"/>
      <c r="CI176" s="196"/>
      <c r="CJ176" s="197">
        <v>30000</v>
      </c>
      <c r="CK176" s="198">
        <v>30000</v>
      </c>
      <c r="CL176" s="198">
        <v>30000</v>
      </c>
      <c r="CM176" s="198">
        <v>30000</v>
      </c>
      <c r="CN176" s="198">
        <v>30000</v>
      </c>
      <c r="CO176" s="198">
        <v>30000</v>
      </c>
      <c r="CP176" s="198">
        <v>30000</v>
      </c>
      <c r="CQ176" s="198">
        <v>30000</v>
      </c>
      <c r="CR176" s="198">
        <v>30000</v>
      </c>
      <c r="CS176" s="198">
        <v>30000</v>
      </c>
      <c r="CT176" s="198">
        <v>30000</v>
      </c>
      <c r="CU176" s="198">
        <v>30000</v>
      </c>
      <c r="CV176" s="198">
        <v>30000</v>
      </c>
      <c r="CW176" s="198">
        <v>30000</v>
      </c>
      <c r="CX176" s="198">
        <v>30000</v>
      </c>
      <c r="CY176" s="198">
        <v>30000</v>
      </c>
      <c r="CZ176" s="198">
        <v>30000</v>
      </c>
      <c r="DA176" s="199">
        <v>30000</v>
      </c>
    </row>
    <row r="177" spans="1:105" ht="36.75" customHeight="1">
      <c r="A177" s="194">
        <v>14</v>
      </c>
      <c r="B177" s="195"/>
      <c r="C177" s="195"/>
      <c r="D177" s="195"/>
      <c r="E177" s="195"/>
      <c r="F177" s="195"/>
      <c r="G177" s="196"/>
      <c r="H177" s="214" t="s">
        <v>300</v>
      </c>
      <c r="I177" s="215"/>
      <c r="J177" s="215"/>
      <c r="K177" s="215"/>
      <c r="L177" s="215" t="s">
        <v>300</v>
      </c>
      <c r="M177" s="215"/>
      <c r="N177" s="215"/>
      <c r="O177" s="215"/>
      <c r="P177" s="215" t="s">
        <v>300</v>
      </c>
      <c r="Q177" s="215"/>
      <c r="R177" s="215"/>
      <c r="S177" s="215"/>
      <c r="T177" s="215" t="s">
        <v>300</v>
      </c>
      <c r="U177" s="215"/>
      <c r="V177" s="215"/>
      <c r="W177" s="215"/>
      <c r="X177" s="215" t="s">
        <v>300</v>
      </c>
      <c r="Y177" s="215"/>
      <c r="Z177" s="215"/>
      <c r="AA177" s="215"/>
      <c r="AB177" s="215" t="s">
        <v>300</v>
      </c>
      <c r="AC177" s="215"/>
      <c r="AD177" s="215"/>
      <c r="AE177" s="215"/>
      <c r="AF177" s="215" t="s">
        <v>300</v>
      </c>
      <c r="AG177" s="215"/>
      <c r="AH177" s="215"/>
      <c r="AI177" s="215"/>
      <c r="AJ177" s="215" t="s">
        <v>300</v>
      </c>
      <c r="AK177" s="215"/>
      <c r="AL177" s="215"/>
      <c r="AM177" s="215"/>
      <c r="AN177" s="215" t="s">
        <v>300</v>
      </c>
      <c r="AO177" s="215"/>
      <c r="AP177" s="215"/>
      <c r="AQ177" s="215"/>
      <c r="AR177" s="215" t="s">
        <v>300</v>
      </c>
      <c r="AS177" s="215"/>
      <c r="AT177" s="215"/>
      <c r="AU177" s="215"/>
      <c r="AV177" s="215" t="s">
        <v>300</v>
      </c>
      <c r="AW177" s="215"/>
      <c r="AX177" s="215"/>
      <c r="AY177" s="215"/>
      <c r="AZ177" s="215" t="s">
        <v>300</v>
      </c>
      <c r="BA177" s="215"/>
      <c r="BB177" s="215"/>
      <c r="BC177" s="215"/>
      <c r="BD177" s="215" t="s">
        <v>300</v>
      </c>
      <c r="BE177" s="215"/>
      <c r="BF177" s="215"/>
      <c r="BG177" s="215"/>
      <c r="BH177" s="215" t="s">
        <v>300</v>
      </c>
      <c r="BI177" s="215"/>
      <c r="BJ177" s="215"/>
      <c r="BK177" s="215"/>
      <c r="BL177" s="215" t="s">
        <v>300</v>
      </c>
      <c r="BM177" s="215"/>
      <c r="BN177" s="215"/>
      <c r="BO177" s="215"/>
      <c r="BP177" s="215" t="s">
        <v>300</v>
      </c>
      <c r="BQ177" s="215"/>
      <c r="BR177" s="215"/>
      <c r="BS177" s="216"/>
      <c r="BT177" s="194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  <c r="CH177" s="195"/>
      <c r="CI177" s="196"/>
      <c r="CJ177" s="197">
        <v>50000</v>
      </c>
      <c r="CK177" s="198">
        <v>50000</v>
      </c>
      <c r="CL177" s="198">
        <v>50000</v>
      </c>
      <c r="CM177" s="198">
        <v>50000</v>
      </c>
      <c r="CN177" s="198">
        <v>50000</v>
      </c>
      <c r="CO177" s="198">
        <v>50000</v>
      </c>
      <c r="CP177" s="198">
        <v>50000</v>
      </c>
      <c r="CQ177" s="198">
        <v>50000</v>
      </c>
      <c r="CR177" s="198">
        <v>50000</v>
      </c>
      <c r="CS177" s="198">
        <v>50000</v>
      </c>
      <c r="CT177" s="198">
        <v>50000</v>
      </c>
      <c r="CU177" s="198">
        <v>50000</v>
      </c>
      <c r="CV177" s="198">
        <v>50000</v>
      </c>
      <c r="CW177" s="198">
        <v>50000</v>
      </c>
      <c r="CX177" s="198">
        <v>50000</v>
      </c>
      <c r="CY177" s="198">
        <v>50000</v>
      </c>
      <c r="CZ177" s="198">
        <v>50000</v>
      </c>
      <c r="DA177" s="199">
        <v>50000</v>
      </c>
    </row>
    <row r="178" spans="1:105" ht="15" customHeight="1">
      <c r="A178" s="194">
        <v>15</v>
      </c>
      <c r="B178" s="195"/>
      <c r="C178" s="195"/>
      <c r="D178" s="195"/>
      <c r="E178" s="195"/>
      <c r="F178" s="195"/>
      <c r="G178" s="196"/>
      <c r="H178" s="214" t="s">
        <v>301</v>
      </c>
      <c r="I178" s="215"/>
      <c r="J178" s="215"/>
      <c r="K178" s="215"/>
      <c r="L178" s="215" t="s">
        <v>301</v>
      </c>
      <c r="M178" s="215"/>
      <c r="N178" s="215"/>
      <c r="O178" s="215"/>
      <c r="P178" s="215" t="s">
        <v>301</v>
      </c>
      <c r="Q178" s="215"/>
      <c r="R178" s="215"/>
      <c r="S178" s="215"/>
      <c r="T178" s="215" t="s">
        <v>301</v>
      </c>
      <c r="U178" s="215"/>
      <c r="V178" s="215"/>
      <c r="W178" s="215"/>
      <c r="X178" s="215" t="s">
        <v>301</v>
      </c>
      <c r="Y178" s="215"/>
      <c r="Z178" s="215"/>
      <c r="AA178" s="215"/>
      <c r="AB178" s="215" t="s">
        <v>301</v>
      </c>
      <c r="AC178" s="215"/>
      <c r="AD178" s="215"/>
      <c r="AE178" s="215"/>
      <c r="AF178" s="215" t="s">
        <v>301</v>
      </c>
      <c r="AG178" s="215"/>
      <c r="AH178" s="215"/>
      <c r="AI178" s="215"/>
      <c r="AJ178" s="215" t="s">
        <v>301</v>
      </c>
      <c r="AK178" s="215"/>
      <c r="AL178" s="215"/>
      <c r="AM178" s="215"/>
      <c r="AN178" s="215" t="s">
        <v>301</v>
      </c>
      <c r="AO178" s="215"/>
      <c r="AP178" s="215"/>
      <c r="AQ178" s="215"/>
      <c r="AR178" s="215" t="s">
        <v>301</v>
      </c>
      <c r="AS178" s="215"/>
      <c r="AT178" s="215"/>
      <c r="AU178" s="215"/>
      <c r="AV178" s="215" t="s">
        <v>301</v>
      </c>
      <c r="AW178" s="215"/>
      <c r="AX178" s="215"/>
      <c r="AY178" s="215"/>
      <c r="AZ178" s="215" t="s">
        <v>301</v>
      </c>
      <c r="BA178" s="215"/>
      <c r="BB178" s="215"/>
      <c r="BC178" s="215"/>
      <c r="BD178" s="215" t="s">
        <v>301</v>
      </c>
      <c r="BE178" s="215"/>
      <c r="BF178" s="215"/>
      <c r="BG178" s="215"/>
      <c r="BH178" s="215" t="s">
        <v>301</v>
      </c>
      <c r="BI178" s="215"/>
      <c r="BJ178" s="215"/>
      <c r="BK178" s="215"/>
      <c r="BL178" s="215" t="s">
        <v>301</v>
      </c>
      <c r="BM178" s="215"/>
      <c r="BN178" s="215"/>
      <c r="BO178" s="215"/>
      <c r="BP178" s="215" t="s">
        <v>301</v>
      </c>
      <c r="BQ178" s="215"/>
      <c r="BR178" s="215"/>
      <c r="BS178" s="216"/>
      <c r="BT178" s="194">
        <v>1</v>
      </c>
      <c r="BU178" s="195">
        <v>1</v>
      </c>
      <c r="BV178" s="195">
        <v>1</v>
      </c>
      <c r="BW178" s="195">
        <v>1</v>
      </c>
      <c r="BX178" s="195">
        <v>1</v>
      </c>
      <c r="BY178" s="195">
        <v>1</v>
      </c>
      <c r="BZ178" s="195">
        <v>1</v>
      </c>
      <c r="CA178" s="195">
        <v>1</v>
      </c>
      <c r="CB178" s="195">
        <v>1</v>
      </c>
      <c r="CC178" s="195">
        <v>1</v>
      </c>
      <c r="CD178" s="195">
        <v>1</v>
      </c>
      <c r="CE178" s="195">
        <v>1</v>
      </c>
      <c r="CF178" s="195">
        <v>1</v>
      </c>
      <c r="CG178" s="195">
        <v>1</v>
      </c>
      <c r="CH178" s="195">
        <v>1</v>
      </c>
      <c r="CI178" s="196">
        <v>1</v>
      </c>
      <c r="CJ178" s="197">
        <v>20000</v>
      </c>
      <c r="CK178" s="198">
        <v>20000</v>
      </c>
      <c r="CL178" s="198">
        <v>20000</v>
      </c>
      <c r="CM178" s="198">
        <v>20000</v>
      </c>
      <c r="CN178" s="198">
        <v>20000</v>
      </c>
      <c r="CO178" s="198">
        <v>20000</v>
      </c>
      <c r="CP178" s="198">
        <v>20000</v>
      </c>
      <c r="CQ178" s="198">
        <v>20000</v>
      </c>
      <c r="CR178" s="198">
        <v>20000</v>
      </c>
      <c r="CS178" s="198">
        <v>20000</v>
      </c>
      <c r="CT178" s="198">
        <v>20000</v>
      </c>
      <c r="CU178" s="198">
        <v>20000</v>
      </c>
      <c r="CV178" s="198">
        <v>20000</v>
      </c>
      <c r="CW178" s="198">
        <v>20000</v>
      </c>
      <c r="CX178" s="198">
        <v>20000</v>
      </c>
      <c r="CY178" s="198">
        <v>20000</v>
      </c>
      <c r="CZ178" s="198">
        <v>20000</v>
      </c>
      <c r="DA178" s="199">
        <v>20000</v>
      </c>
    </row>
    <row r="179" spans="1:105" ht="33" customHeight="1">
      <c r="A179" s="208">
        <v>16</v>
      </c>
      <c r="B179" s="208"/>
      <c r="C179" s="208"/>
      <c r="D179" s="208"/>
      <c r="E179" s="208"/>
      <c r="F179" s="208"/>
      <c r="G179" s="208"/>
      <c r="H179" s="214" t="s">
        <v>302</v>
      </c>
      <c r="I179" s="215"/>
      <c r="J179" s="215"/>
      <c r="K179" s="215"/>
      <c r="L179" s="215" t="s">
        <v>302</v>
      </c>
      <c r="M179" s="215"/>
      <c r="N179" s="215"/>
      <c r="O179" s="215"/>
      <c r="P179" s="215" t="s">
        <v>302</v>
      </c>
      <c r="Q179" s="215"/>
      <c r="R179" s="215"/>
      <c r="S179" s="215"/>
      <c r="T179" s="215" t="s">
        <v>302</v>
      </c>
      <c r="U179" s="215"/>
      <c r="V179" s="215"/>
      <c r="W179" s="215"/>
      <c r="X179" s="215" t="s">
        <v>302</v>
      </c>
      <c r="Y179" s="215"/>
      <c r="Z179" s="215"/>
      <c r="AA179" s="215"/>
      <c r="AB179" s="215" t="s">
        <v>302</v>
      </c>
      <c r="AC179" s="215"/>
      <c r="AD179" s="215"/>
      <c r="AE179" s="215"/>
      <c r="AF179" s="215" t="s">
        <v>302</v>
      </c>
      <c r="AG179" s="215"/>
      <c r="AH179" s="215"/>
      <c r="AI179" s="215"/>
      <c r="AJ179" s="215" t="s">
        <v>302</v>
      </c>
      <c r="AK179" s="215"/>
      <c r="AL179" s="215"/>
      <c r="AM179" s="215"/>
      <c r="AN179" s="215" t="s">
        <v>302</v>
      </c>
      <c r="AO179" s="215"/>
      <c r="AP179" s="215"/>
      <c r="AQ179" s="215"/>
      <c r="AR179" s="215" t="s">
        <v>302</v>
      </c>
      <c r="AS179" s="215"/>
      <c r="AT179" s="215"/>
      <c r="AU179" s="215"/>
      <c r="AV179" s="215" t="s">
        <v>302</v>
      </c>
      <c r="AW179" s="215"/>
      <c r="AX179" s="215"/>
      <c r="AY179" s="215"/>
      <c r="AZ179" s="215" t="s">
        <v>302</v>
      </c>
      <c r="BA179" s="215"/>
      <c r="BB179" s="215"/>
      <c r="BC179" s="215"/>
      <c r="BD179" s="215" t="s">
        <v>302</v>
      </c>
      <c r="BE179" s="215"/>
      <c r="BF179" s="215"/>
      <c r="BG179" s="215"/>
      <c r="BH179" s="215" t="s">
        <v>302</v>
      </c>
      <c r="BI179" s="215"/>
      <c r="BJ179" s="215"/>
      <c r="BK179" s="215"/>
      <c r="BL179" s="215" t="s">
        <v>302</v>
      </c>
      <c r="BM179" s="215"/>
      <c r="BN179" s="215"/>
      <c r="BO179" s="215"/>
      <c r="BP179" s="215" t="s">
        <v>302</v>
      </c>
      <c r="BQ179" s="215"/>
      <c r="BR179" s="215"/>
      <c r="BS179" s="216"/>
      <c r="BT179" s="194">
        <v>1</v>
      </c>
      <c r="BU179" s="195">
        <v>1</v>
      </c>
      <c r="BV179" s="195">
        <v>1</v>
      </c>
      <c r="BW179" s="195">
        <v>1</v>
      </c>
      <c r="BX179" s="195">
        <v>1</v>
      </c>
      <c r="BY179" s="195">
        <v>1</v>
      </c>
      <c r="BZ179" s="195">
        <v>1</v>
      </c>
      <c r="CA179" s="195">
        <v>1</v>
      </c>
      <c r="CB179" s="195">
        <v>1</v>
      </c>
      <c r="CC179" s="195">
        <v>1</v>
      </c>
      <c r="CD179" s="195">
        <v>1</v>
      </c>
      <c r="CE179" s="195">
        <v>1</v>
      </c>
      <c r="CF179" s="195">
        <v>1</v>
      </c>
      <c r="CG179" s="195">
        <v>1</v>
      </c>
      <c r="CH179" s="195">
        <v>1</v>
      </c>
      <c r="CI179" s="196">
        <v>1</v>
      </c>
      <c r="CJ179" s="197">
        <v>120000</v>
      </c>
      <c r="CK179" s="198">
        <v>120000</v>
      </c>
      <c r="CL179" s="198">
        <v>120000</v>
      </c>
      <c r="CM179" s="198">
        <v>120000</v>
      </c>
      <c r="CN179" s="198">
        <v>120000</v>
      </c>
      <c r="CO179" s="198">
        <v>120000</v>
      </c>
      <c r="CP179" s="198">
        <v>120000</v>
      </c>
      <c r="CQ179" s="198">
        <v>120000</v>
      </c>
      <c r="CR179" s="198">
        <v>120000</v>
      </c>
      <c r="CS179" s="198">
        <v>120000</v>
      </c>
      <c r="CT179" s="198">
        <v>120000</v>
      </c>
      <c r="CU179" s="198">
        <v>120000</v>
      </c>
      <c r="CV179" s="198">
        <v>120000</v>
      </c>
      <c r="CW179" s="198">
        <v>120000</v>
      </c>
      <c r="CX179" s="198">
        <v>120000</v>
      </c>
      <c r="CY179" s="198">
        <v>120000</v>
      </c>
      <c r="CZ179" s="198">
        <v>120000</v>
      </c>
      <c r="DA179" s="199">
        <v>120000</v>
      </c>
    </row>
    <row r="180" spans="1:105" ht="33" customHeight="1">
      <c r="A180" s="194">
        <v>17</v>
      </c>
      <c r="B180" s="195"/>
      <c r="C180" s="195"/>
      <c r="D180" s="195"/>
      <c r="E180" s="195"/>
      <c r="F180" s="195"/>
      <c r="G180" s="196"/>
      <c r="H180" s="214" t="s">
        <v>303</v>
      </c>
      <c r="I180" s="215"/>
      <c r="J180" s="215"/>
      <c r="K180" s="215"/>
      <c r="L180" s="215" t="s">
        <v>303</v>
      </c>
      <c r="M180" s="215"/>
      <c r="N180" s="215"/>
      <c r="O180" s="215"/>
      <c r="P180" s="215" t="s">
        <v>303</v>
      </c>
      <c r="Q180" s="215"/>
      <c r="R180" s="215"/>
      <c r="S180" s="215"/>
      <c r="T180" s="215" t="s">
        <v>303</v>
      </c>
      <c r="U180" s="215"/>
      <c r="V180" s="215"/>
      <c r="W180" s="215"/>
      <c r="X180" s="215" t="s">
        <v>303</v>
      </c>
      <c r="Y180" s="215"/>
      <c r="Z180" s="215"/>
      <c r="AA180" s="215"/>
      <c r="AB180" s="215" t="s">
        <v>303</v>
      </c>
      <c r="AC180" s="215"/>
      <c r="AD180" s="215"/>
      <c r="AE180" s="215"/>
      <c r="AF180" s="215" t="s">
        <v>303</v>
      </c>
      <c r="AG180" s="215"/>
      <c r="AH180" s="215"/>
      <c r="AI180" s="215"/>
      <c r="AJ180" s="215" t="s">
        <v>303</v>
      </c>
      <c r="AK180" s="215"/>
      <c r="AL180" s="215"/>
      <c r="AM180" s="215"/>
      <c r="AN180" s="215" t="s">
        <v>303</v>
      </c>
      <c r="AO180" s="215"/>
      <c r="AP180" s="215"/>
      <c r="AQ180" s="215"/>
      <c r="AR180" s="215" t="s">
        <v>303</v>
      </c>
      <c r="AS180" s="215"/>
      <c r="AT180" s="215"/>
      <c r="AU180" s="215"/>
      <c r="AV180" s="215" t="s">
        <v>303</v>
      </c>
      <c r="AW180" s="215"/>
      <c r="AX180" s="215"/>
      <c r="AY180" s="215"/>
      <c r="AZ180" s="215" t="s">
        <v>303</v>
      </c>
      <c r="BA180" s="215"/>
      <c r="BB180" s="215"/>
      <c r="BC180" s="215"/>
      <c r="BD180" s="215" t="s">
        <v>303</v>
      </c>
      <c r="BE180" s="215"/>
      <c r="BF180" s="215"/>
      <c r="BG180" s="215"/>
      <c r="BH180" s="215" t="s">
        <v>303</v>
      </c>
      <c r="BI180" s="215"/>
      <c r="BJ180" s="215"/>
      <c r="BK180" s="215"/>
      <c r="BL180" s="215" t="s">
        <v>303</v>
      </c>
      <c r="BM180" s="215"/>
      <c r="BN180" s="215"/>
      <c r="BO180" s="215"/>
      <c r="BP180" s="215" t="s">
        <v>303</v>
      </c>
      <c r="BQ180" s="215"/>
      <c r="BR180" s="215"/>
      <c r="BS180" s="216"/>
      <c r="BT180" s="194">
        <v>19</v>
      </c>
      <c r="BU180" s="195">
        <v>30</v>
      </c>
      <c r="BV180" s="195">
        <v>30</v>
      </c>
      <c r="BW180" s="195">
        <v>30</v>
      </c>
      <c r="BX180" s="195">
        <v>30</v>
      </c>
      <c r="BY180" s="195">
        <v>30</v>
      </c>
      <c r="BZ180" s="195">
        <v>30</v>
      </c>
      <c r="CA180" s="195">
        <v>30</v>
      </c>
      <c r="CB180" s="195">
        <v>30</v>
      </c>
      <c r="CC180" s="195">
        <v>30</v>
      </c>
      <c r="CD180" s="195">
        <v>30</v>
      </c>
      <c r="CE180" s="195">
        <v>30</v>
      </c>
      <c r="CF180" s="195">
        <v>30</v>
      </c>
      <c r="CG180" s="195">
        <v>30</v>
      </c>
      <c r="CH180" s="195">
        <v>30</v>
      </c>
      <c r="CI180" s="196">
        <v>30</v>
      </c>
      <c r="CJ180" s="197">
        <v>3733162</v>
      </c>
      <c r="CK180" s="198">
        <v>5914198</v>
      </c>
      <c r="CL180" s="198">
        <v>5914198</v>
      </c>
      <c r="CM180" s="198">
        <v>5914198</v>
      </c>
      <c r="CN180" s="198">
        <v>5914198</v>
      </c>
      <c r="CO180" s="198">
        <v>5914198</v>
      </c>
      <c r="CP180" s="198">
        <v>5914198</v>
      </c>
      <c r="CQ180" s="198">
        <v>5914198</v>
      </c>
      <c r="CR180" s="198">
        <v>5914198</v>
      </c>
      <c r="CS180" s="198">
        <v>5914198</v>
      </c>
      <c r="CT180" s="198">
        <v>5914198</v>
      </c>
      <c r="CU180" s="198">
        <v>5914198</v>
      </c>
      <c r="CV180" s="198">
        <v>5914198</v>
      </c>
      <c r="CW180" s="198">
        <v>5914198</v>
      </c>
      <c r="CX180" s="198">
        <v>5914198</v>
      </c>
      <c r="CY180" s="198">
        <v>5914198</v>
      </c>
      <c r="CZ180" s="198">
        <v>5914198</v>
      </c>
      <c r="DA180" s="199">
        <v>5914198</v>
      </c>
    </row>
    <row r="181" spans="1:105" ht="33" customHeight="1">
      <c r="A181" s="194">
        <v>18</v>
      </c>
      <c r="B181" s="195"/>
      <c r="C181" s="195"/>
      <c r="D181" s="195"/>
      <c r="E181" s="195"/>
      <c r="F181" s="195"/>
      <c r="G181" s="196"/>
      <c r="H181" s="214" t="s">
        <v>332</v>
      </c>
      <c r="I181" s="215"/>
      <c r="J181" s="215"/>
      <c r="K181" s="215"/>
      <c r="L181" s="215" t="s">
        <v>303</v>
      </c>
      <c r="M181" s="215"/>
      <c r="N181" s="215"/>
      <c r="O181" s="215"/>
      <c r="P181" s="215" t="s">
        <v>303</v>
      </c>
      <c r="Q181" s="215"/>
      <c r="R181" s="215"/>
      <c r="S181" s="215"/>
      <c r="T181" s="215" t="s">
        <v>303</v>
      </c>
      <c r="U181" s="215"/>
      <c r="V181" s="215"/>
      <c r="W181" s="215"/>
      <c r="X181" s="215" t="s">
        <v>303</v>
      </c>
      <c r="Y181" s="215"/>
      <c r="Z181" s="215"/>
      <c r="AA181" s="215"/>
      <c r="AB181" s="215" t="s">
        <v>303</v>
      </c>
      <c r="AC181" s="215"/>
      <c r="AD181" s="215"/>
      <c r="AE181" s="215"/>
      <c r="AF181" s="215" t="s">
        <v>303</v>
      </c>
      <c r="AG181" s="215"/>
      <c r="AH181" s="215"/>
      <c r="AI181" s="215"/>
      <c r="AJ181" s="215" t="s">
        <v>303</v>
      </c>
      <c r="AK181" s="215"/>
      <c r="AL181" s="215"/>
      <c r="AM181" s="215"/>
      <c r="AN181" s="215" t="s">
        <v>303</v>
      </c>
      <c r="AO181" s="215"/>
      <c r="AP181" s="215"/>
      <c r="AQ181" s="215"/>
      <c r="AR181" s="215" t="s">
        <v>303</v>
      </c>
      <c r="AS181" s="215"/>
      <c r="AT181" s="215"/>
      <c r="AU181" s="215"/>
      <c r="AV181" s="215" t="s">
        <v>303</v>
      </c>
      <c r="AW181" s="215"/>
      <c r="AX181" s="215"/>
      <c r="AY181" s="215"/>
      <c r="AZ181" s="215" t="s">
        <v>303</v>
      </c>
      <c r="BA181" s="215"/>
      <c r="BB181" s="215"/>
      <c r="BC181" s="215"/>
      <c r="BD181" s="215" t="s">
        <v>303</v>
      </c>
      <c r="BE181" s="215"/>
      <c r="BF181" s="215"/>
      <c r="BG181" s="215"/>
      <c r="BH181" s="215" t="s">
        <v>303</v>
      </c>
      <c r="BI181" s="215"/>
      <c r="BJ181" s="215"/>
      <c r="BK181" s="215"/>
      <c r="BL181" s="215" t="s">
        <v>303</v>
      </c>
      <c r="BM181" s="215"/>
      <c r="BN181" s="215"/>
      <c r="BO181" s="215"/>
      <c r="BP181" s="215" t="s">
        <v>303</v>
      </c>
      <c r="BQ181" s="215"/>
      <c r="BR181" s="215"/>
      <c r="BS181" s="216"/>
      <c r="BT181" s="194">
        <v>1</v>
      </c>
      <c r="BU181" s="195">
        <v>30</v>
      </c>
      <c r="BV181" s="195">
        <v>30</v>
      </c>
      <c r="BW181" s="195">
        <v>30</v>
      </c>
      <c r="BX181" s="195">
        <v>30</v>
      </c>
      <c r="BY181" s="195">
        <v>30</v>
      </c>
      <c r="BZ181" s="195">
        <v>30</v>
      </c>
      <c r="CA181" s="195">
        <v>30</v>
      </c>
      <c r="CB181" s="195">
        <v>30</v>
      </c>
      <c r="CC181" s="195">
        <v>30</v>
      </c>
      <c r="CD181" s="195">
        <v>30</v>
      </c>
      <c r="CE181" s="195">
        <v>30</v>
      </c>
      <c r="CF181" s="195">
        <v>30</v>
      </c>
      <c r="CG181" s="195">
        <v>30</v>
      </c>
      <c r="CH181" s="195">
        <v>30</v>
      </c>
      <c r="CI181" s="196">
        <v>30</v>
      </c>
      <c r="CJ181" s="197">
        <v>150000</v>
      </c>
      <c r="CK181" s="198">
        <v>5914198</v>
      </c>
      <c r="CL181" s="198">
        <v>5914198</v>
      </c>
      <c r="CM181" s="198">
        <v>5914198</v>
      </c>
      <c r="CN181" s="198">
        <v>5914198</v>
      </c>
      <c r="CO181" s="198">
        <v>5914198</v>
      </c>
      <c r="CP181" s="198">
        <v>5914198</v>
      </c>
      <c r="CQ181" s="198">
        <v>5914198</v>
      </c>
      <c r="CR181" s="198">
        <v>5914198</v>
      </c>
      <c r="CS181" s="198">
        <v>5914198</v>
      </c>
      <c r="CT181" s="198">
        <v>5914198</v>
      </c>
      <c r="CU181" s="198">
        <v>5914198</v>
      </c>
      <c r="CV181" s="198">
        <v>5914198</v>
      </c>
      <c r="CW181" s="198">
        <v>5914198</v>
      </c>
      <c r="CX181" s="198">
        <v>5914198</v>
      </c>
      <c r="CY181" s="198">
        <v>5914198</v>
      </c>
      <c r="CZ181" s="198">
        <v>5914198</v>
      </c>
      <c r="DA181" s="199">
        <v>5914198</v>
      </c>
    </row>
    <row r="182" spans="1:105" ht="15" customHeight="1">
      <c r="A182" s="194"/>
      <c r="B182" s="195"/>
      <c r="C182" s="195"/>
      <c r="D182" s="195"/>
      <c r="E182" s="195"/>
      <c r="F182" s="195"/>
      <c r="G182" s="196"/>
      <c r="H182" s="229" t="s">
        <v>169</v>
      </c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0"/>
      <c r="AT182" s="230"/>
      <c r="AU182" s="230"/>
      <c r="AV182" s="230"/>
      <c r="AW182" s="230"/>
      <c r="AX182" s="230"/>
      <c r="AY182" s="230"/>
      <c r="AZ182" s="230"/>
      <c r="BA182" s="230"/>
      <c r="BB182" s="230"/>
      <c r="BC182" s="230"/>
      <c r="BD182" s="230"/>
      <c r="BE182" s="230"/>
      <c r="BF182" s="230"/>
      <c r="BG182" s="230"/>
      <c r="BH182" s="230"/>
      <c r="BI182" s="230"/>
      <c r="BJ182" s="230"/>
      <c r="BK182" s="230"/>
      <c r="BL182" s="230"/>
      <c r="BM182" s="230"/>
      <c r="BN182" s="230"/>
      <c r="BO182" s="230"/>
      <c r="BP182" s="230"/>
      <c r="BQ182" s="230"/>
      <c r="BR182" s="230"/>
      <c r="BS182" s="231"/>
      <c r="BT182" s="232" t="s">
        <v>170</v>
      </c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4"/>
      <c r="CJ182" s="197">
        <f>CJ164+CJ165+CJ166+CJ167+CJ168+CJ169+CJ170+CJ171+CJ172+CJ173+CJ174+CJ175+CJ176+CJ177+CJ178+CJ179+CJ181+CJ180</f>
        <v>8778317</v>
      </c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9"/>
    </row>
    <row r="184" spans="1:105" s="65" customFormat="1" ht="28.5" customHeight="1">
      <c r="A184" s="201" t="s">
        <v>244</v>
      </c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201"/>
      <c r="BT184" s="201"/>
      <c r="BU184" s="201"/>
      <c r="BV184" s="201"/>
      <c r="BW184" s="201"/>
      <c r="BX184" s="201"/>
      <c r="BY184" s="201"/>
      <c r="BZ184" s="201"/>
      <c r="CA184" s="201"/>
      <c r="CB184" s="201"/>
      <c r="CC184" s="201"/>
      <c r="CD184" s="201"/>
      <c r="CE184" s="201"/>
      <c r="CF184" s="201"/>
      <c r="CG184" s="201"/>
      <c r="CH184" s="201"/>
      <c r="CI184" s="201"/>
      <c r="CJ184" s="201"/>
      <c r="CK184" s="201"/>
      <c r="CL184" s="201"/>
      <c r="CM184" s="201"/>
      <c r="CN184" s="201"/>
      <c r="CO184" s="201"/>
      <c r="CP184" s="201"/>
      <c r="CQ184" s="201"/>
      <c r="CR184" s="201"/>
      <c r="CS184" s="201"/>
      <c r="CT184" s="201"/>
      <c r="CU184" s="201"/>
      <c r="CV184" s="201"/>
      <c r="CW184" s="201"/>
      <c r="CX184" s="201"/>
      <c r="CY184" s="201"/>
      <c r="CZ184" s="201"/>
      <c r="DA184" s="201"/>
    </row>
    <row r="185" ht="10.5" customHeight="1"/>
    <row r="186" spans="1:105" s="57" customFormat="1" ht="30" customHeight="1">
      <c r="A186" s="183" t="s">
        <v>158</v>
      </c>
      <c r="B186" s="183"/>
      <c r="C186" s="183"/>
      <c r="D186" s="183"/>
      <c r="E186" s="183"/>
      <c r="F186" s="183"/>
      <c r="G186" s="183"/>
      <c r="H186" s="183" t="s">
        <v>212</v>
      </c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83"/>
      <c r="AG186" s="183"/>
      <c r="AH186" s="183"/>
      <c r="AI186" s="183"/>
      <c r="AJ186" s="183"/>
      <c r="AK186" s="183"/>
      <c r="AL186" s="183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 t="s">
        <v>234</v>
      </c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 t="s">
        <v>245</v>
      </c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83"/>
      <c r="CF186" s="183"/>
      <c r="CG186" s="183"/>
      <c r="CH186" s="183"/>
      <c r="CI186" s="183"/>
      <c r="CJ186" s="183" t="s">
        <v>246</v>
      </c>
      <c r="CK186" s="183"/>
      <c r="CL186" s="183"/>
      <c r="CM186" s="183"/>
      <c r="CN186" s="183"/>
      <c r="CO186" s="183"/>
      <c r="CP186" s="183"/>
      <c r="CQ186" s="183"/>
      <c r="CR186" s="183"/>
      <c r="CS186" s="183"/>
      <c r="CT186" s="183"/>
      <c r="CU186" s="183"/>
      <c r="CV186" s="183"/>
      <c r="CW186" s="183"/>
      <c r="CX186" s="183"/>
      <c r="CY186" s="183"/>
      <c r="CZ186" s="183"/>
      <c r="DA186" s="183"/>
    </row>
    <row r="187" spans="1:105" s="58" customFormat="1" ht="14.25">
      <c r="A187" s="191"/>
      <c r="B187" s="191"/>
      <c r="C187" s="191"/>
      <c r="D187" s="191"/>
      <c r="E187" s="191"/>
      <c r="F187" s="191"/>
      <c r="G187" s="191"/>
      <c r="H187" s="189">
        <v>1</v>
      </c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>
        <v>2</v>
      </c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>
        <v>3</v>
      </c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>
        <v>4</v>
      </c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</row>
    <row r="188" spans="1:105" s="59" customFormat="1" ht="15" customHeight="1">
      <c r="A188" s="246">
        <v>1</v>
      </c>
      <c r="B188" s="247"/>
      <c r="C188" s="247"/>
      <c r="D188" s="247"/>
      <c r="E188" s="247"/>
      <c r="F188" s="247"/>
      <c r="G188" s="248"/>
      <c r="H188" s="246" t="s">
        <v>304</v>
      </c>
      <c r="I188" s="247"/>
      <c r="J188" s="247"/>
      <c r="K188" s="247"/>
      <c r="L188" s="247"/>
      <c r="M188" s="247"/>
      <c r="N188" s="247"/>
      <c r="O188" s="247"/>
      <c r="P188" s="247"/>
      <c r="Q188" s="247"/>
      <c r="R188" s="247"/>
      <c r="S188" s="247"/>
      <c r="T188" s="247"/>
      <c r="U188" s="247"/>
      <c r="V188" s="247"/>
      <c r="W188" s="247"/>
      <c r="X188" s="247"/>
      <c r="Y188" s="247"/>
      <c r="Z188" s="247"/>
      <c r="AA188" s="247"/>
      <c r="AB188" s="247"/>
      <c r="AC188" s="247"/>
      <c r="AD188" s="247"/>
      <c r="AE188" s="247"/>
      <c r="AF188" s="247"/>
      <c r="AG188" s="247"/>
      <c r="AH188" s="247"/>
      <c r="AI188" s="247"/>
      <c r="AJ188" s="247"/>
      <c r="AK188" s="247"/>
      <c r="AL188" s="247"/>
      <c r="AM188" s="247"/>
      <c r="AN188" s="247"/>
      <c r="AO188" s="247"/>
      <c r="AP188" s="247"/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  <c r="BB188" s="247"/>
      <c r="BC188" s="248"/>
      <c r="BD188" s="246">
        <v>1</v>
      </c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8"/>
      <c r="BT188" s="246"/>
      <c r="BU188" s="247"/>
      <c r="BV188" s="247"/>
      <c r="BW188" s="247"/>
      <c r="BX188" s="247"/>
      <c r="BY188" s="247"/>
      <c r="BZ188" s="247"/>
      <c r="CA188" s="247"/>
      <c r="CB188" s="247"/>
      <c r="CC188" s="247"/>
      <c r="CD188" s="247"/>
      <c r="CE188" s="247"/>
      <c r="CF188" s="247"/>
      <c r="CG188" s="247"/>
      <c r="CH188" s="247"/>
      <c r="CI188" s="248"/>
      <c r="CJ188" s="249">
        <v>30000</v>
      </c>
      <c r="CK188" s="250"/>
      <c r="CL188" s="250"/>
      <c r="CM188" s="250"/>
      <c r="CN188" s="250"/>
      <c r="CO188" s="250"/>
      <c r="CP188" s="250"/>
      <c r="CQ188" s="250"/>
      <c r="CR188" s="250"/>
      <c r="CS188" s="250"/>
      <c r="CT188" s="250"/>
      <c r="CU188" s="250"/>
      <c r="CV188" s="250"/>
      <c r="CW188" s="250"/>
      <c r="CX188" s="250"/>
      <c r="CY188" s="250"/>
      <c r="CZ188" s="250"/>
      <c r="DA188" s="251"/>
    </row>
    <row r="189" spans="1:105" s="59" customFormat="1" ht="15" customHeight="1">
      <c r="A189" s="246">
        <v>2</v>
      </c>
      <c r="B189" s="247"/>
      <c r="C189" s="247"/>
      <c r="D189" s="247"/>
      <c r="E189" s="247"/>
      <c r="F189" s="247"/>
      <c r="G189" s="248"/>
      <c r="H189" s="246" t="s">
        <v>305</v>
      </c>
      <c r="I189" s="247"/>
      <c r="J189" s="247"/>
      <c r="K189" s="247"/>
      <c r="L189" s="247"/>
      <c r="M189" s="247"/>
      <c r="N189" s="247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8"/>
      <c r="BD189" s="246">
        <v>4</v>
      </c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8"/>
      <c r="BT189" s="246"/>
      <c r="BU189" s="247"/>
      <c r="BV189" s="247"/>
      <c r="BW189" s="247"/>
      <c r="BX189" s="247"/>
      <c r="BY189" s="247"/>
      <c r="BZ189" s="247"/>
      <c r="CA189" s="247"/>
      <c r="CB189" s="247"/>
      <c r="CC189" s="247"/>
      <c r="CD189" s="247"/>
      <c r="CE189" s="247"/>
      <c r="CF189" s="247"/>
      <c r="CG189" s="247"/>
      <c r="CH189" s="247"/>
      <c r="CI189" s="248"/>
      <c r="CJ189" s="249">
        <v>303000</v>
      </c>
      <c r="CK189" s="250"/>
      <c r="CL189" s="250"/>
      <c r="CM189" s="250"/>
      <c r="CN189" s="250"/>
      <c r="CO189" s="250"/>
      <c r="CP189" s="250"/>
      <c r="CQ189" s="250"/>
      <c r="CR189" s="250"/>
      <c r="CS189" s="250"/>
      <c r="CT189" s="250"/>
      <c r="CU189" s="250"/>
      <c r="CV189" s="250"/>
      <c r="CW189" s="250"/>
      <c r="CX189" s="250"/>
      <c r="CY189" s="250"/>
      <c r="CZ189" s="250"/>
      <c r="DA189" s="251"/>
    </row>
    <row r="190" spans="1:105" s="59" customFormat="1" ht="15" customHeight="1">
      <c r="A190" s="246">
        <v>3</v>
      </c>
      <c r="B190" s="247"/>
      <c r="C190" s="247"/>
      <c r="D190" s="247"/>
      <c r="E190" s="247"/>
      <c r="F190" s="247"/>
      <c r="G190" s="248"/>
      <c r="H190" s="246" t="s">
        <v>306</v>
      </c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  <c r="BB190" s="247"/>
      <c r="BC190" s="248"/>
      <c r="BD190" s="246">
        <v>2</v>
      </c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247"/>
      <c r="BQ190" s="247"/>
      <c r="BR190" s="247"/>
      <c r="BS190" s="248"/>
      <c r="BT190" s="246"/>
      <c r="BU190" s="247"/>
      <c r="BV190" s="247"/>
      <c r="BW190" s="247"/>
      <c r="BX190" s="247"/>
      <c r="BY190" s="247"/>
      <c r="BZ190" s="247"/>
      <c r="CA190" s="247"/>
      <c r="CB190" s="247"/>
      <c r="CC190" s="247"/>
      <c r="CD190" s="247"/>
      <c r="CE190" s="247"/>
      <c r="CF190" s="247"/>
      <c r="CG190" s="247"/>
      <c r="CH190" s="247"/>
      <c r="CI190" s="248"/>
      <c r="CJ190" s="249">
        <v>24000</v>
      </c>
      <c r="CK190" s="250"/>
      <c r="CL190" s="250"/>
      <c r="CM190" s="250"/>
      <c r="CN190" s="250"/>
      <c r="CO190" s="250"/>
      <c r="CP190" s="250"/>
      <c r="CQ190" s="250"/>
      <c r="CR190" s="250"/>
      <c r="CS190" s="250"/>
      <c r="CT190" s="250"/>
      <c r="CU190" s="250"/>
      <c r="CV190" s="250"/>
      <c r="CW190" s="250"/>
      <c r="CX190" s="250"/>
      <c r="CY190" s="250"/>
      <c r="CZ190" s="250"/>
      <c r="DA190" s="251"/>
    </row>
    <row r="191" spans="1:105" s="59" customFormat="1" ht="30.75" customHeight="1">
      <c r="A191" s="246">
        <v>4</v>
      </c>
      <c r="B191" s="247"/>
      <c r="C191" s="247"/>
      <c r="D191" s="247"/>
      <c r="E191" s="247"/>
      <c r="F191" s="247"/>
      <c r="G191" s="248"/>
      <c r="H191" s="261" t="s">
        <v>307</v>
      </c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262"/>
      <c r="T191" s="262"/>
      <c r="U191" s="262"/>
      <c r="V191" s="262"/>
      <c r="W191" s="262"/>
      <c r="X191" s="262"/>
      <c r="Y191" s="262"/>
      <c r="Z191" s="262"/>
      <c r="AA191" s="262"/>
      <c r="AB191" s="262"/>
      <c r="AC191" s="262"/>
      <c r="AD191" s="262"/>
      <c r="AE191" s="262"/>
      <c r="AF191" s="262"/>
      <c r="AG191" s="262"/>
      <c r="AH191" s="262"/>
      <c r="AI191" s="262"/>
      <c r="AJ191" s="262"/>
      <c r="AK191" s="262"/>
      <c r="AL191" s="262"/>
      <c r="AM191" s="262"/>
      <c r="AN191" s="262"/>
      <c r="AO191" s="262"/>
      <c r="AP191" s="262"/>
      <c r="AQ191" s="262"/>
      <c r="AR191" s="262"/>
      <c r="AS191" s="262"/>
      <c r="AT191" s="262"/>
      <c r="AU191" s="262"/>
      <c r="AV191" s="262"/>
      <c r="AW191" s="262"/>
      <c r="AX191" s="262"/>
      <c r="AY191" s="262"/>
      <c r="AZ191" s="262"/>
      <c r="BA191" s="262"/>
      <c r="BB191" s="262"/>
      <c r="BC191" s="263"/>
      <c r="BD191" s="246">
        <v>2</v>
      </c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8"/>
      <c r="BT191" s="246"/>
      <c r="BU191" s="247"/>
      <c r="BV191" s="247"/>
      <c r="BW191" s="247"/>
      <c r="BX191" s="247"/>
      <c r="BY191" s="247"/>
      <c r="BZ191" s="247"/>
      <c r="CA191" s="247"/>
      <c r="CB191" s="247"/>
      <c r="CC191" s="247"/>
      <c r="CD191" s="247"/>
      <c r="CE191" s="247"/>
      <c r="CF191" s="247"/>
      <c r="CG191" s="247"/>
      <c r="CH191" s="247"/>
      <c r="CI191" s="248"/>
      <c r="CJ191" s="249">
        <v>25000</v>
      </c>
      <c r="CK191" s="250"/>
      <c r="CL191" s="250"/>
      <c r="CM191" s="250"/>
      <c r="CN191" s="250"/>
      <c r="CO191" s="250"/>
      <c r="CP191" s="250"/>
      <c r="CQ191" s="250"/>
      <c r="CR191" s="250"/>
      <c r="CS191" s="250"/>
      <c r="CT191" s="250"/>
      <c r="CU191" s="250"/>
      <c r="CV191" s="250"/>
      <c r="CW191" s="250"/>
      <c r="CX191" s="250"/>
      <c r="CY191" s="250"/>
      <c r="CZ191" s="250"/>
      <c r="DA191" s="251"/>
    </row>
    <row r="192" spans="1:105" s="59" customFormat="1" ht="15" customHeight="1">
      <c r="A192" s="246">
        <v>5</v>
      </c>
      <c r="B192" s="247"/>
      <c r="C192" s="247"/>
      <c r="D192" s="247"/>
      <c r="E192" s="247"/>
      <c r="F192" s="247"/>
      <c r="G192" s="248"/>
      <c r="H192" s="246" t="s">
        <v>308</v>
      </c>
      <c r="I192" s="247"/>
      <c r="J192" s="247"/>
      <c r="K192" s="247"/>
      <c r="L192" s="247"/>
      <c r="M192" s="247"/>
      <c r="N192" s="247"/>
      <c r="O192" s="247"/>
      <c r="P192" s="247"/>
      <c r="Q192" s="247"/>
      <c r="R192" s="247"/>
      <c r="S192" s="247"/>
      <c r="T192" s="247"/>
      <c r="U192" s="247"/>
      <c r="V192" s="247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  <c r="BB192" s="247"/>
      <c r="BC192" s="248"/>
      <c r="BD192" s="246">
        <v>1</v>
      </c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8"/>
      <c r="BT192" s="246"/>
      <c r="BU192" s="247"/>
      <c r="BV192" s="247"/>
      <c r="BW192" s="247"/>
      <c r="BX192" s="247"/>
      <c r="BY192" s="247"/>
      <c r="BZ192" s="247"/>
      <c r="CA192" s="247"/>
      <c r="CB192" s="247"/>
      <c r="CC192" s="247"/>
      <c r="CD192" s="247"/>
      <c r="CE192" s="247"/>
      <c r="CF192" s="247"/>
      <c r="CG192" s="247"/>
      <c r="CH192" s="247"/>
      <c r="CI192" s="248"/>
      <c r="CJ192" s="249">
        <v>25000</v>
      </c>
      <c r="CK192" s="250"/>
      <c r="CL192" s="250"/>
      <c r="CM192" s="250"/>
      <c r="CN192" s="250"/>
      <c r="CO192" s="250"/>
      <c r="CP192" s="250"/>
      <c r="CQ192" s="250"/>
      <c r="CR192" s="250"/>
      <c r="CS192" s="250"/>
      <c r="CT192" s="250"/>
      <c r="CU192" s="250"/>
      <c r="CV192" s="250"/>
      <c r="CW192" s="250"/>
      <c r="CX192" s="250"/>
      <c r="CY192" s="250"/>
      <c r="CZ192" s="250"/>
      <c r="DA192" s="251"/>
    </row>
    <row r="193" spans="1:105" s="59" customFormat="1" ht="15" customHeight="1">
      <c r="A193" s="246">
        <v>6</v>
      </c>
      <c r="B193" s="247"/>
      <c r="C193" s="247"/>
      <c r="D193" s="247"/>
      <c r="E193" s="247"/>
      <c r="F193" s="247"/>
      <c r="G193" s="248"/>
      <c r="H193" s="246" t="s">
        <v>309</v>
      </c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47"/>
      <c r="T193" s="247"/>
      <c r="U193" s="247"/>
      <c r="V193" s="247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  <c r="BB193" s="247"/>
      <c r="BC193" s="248"/>
      <c r="BD193" s="246">
        <v>6</v>
      </c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8"/>
      <c r="BT193" s="246"/>
      <c r="BU193" s="247"/>
      <c r="BV193" s="247"/>
      <c r="BW193" s="247"/>
      <c r="BX193" s="247"/>
      <c r="BY193" s="247"/>
      <c r="BZ193" s="247"/>
      <c r="CA193" s="247"/>
      <c r="CB193" s="247"/>
      <c r="CC193" s="247"/>
      <c r="CD193" s="247"/>
      <c r="CE193" s="247"/>
      <c r="CF193" s="247"/>
      <c r="CG193" s="247"/>
      <c r="CH193" s="247"/>
      <c r="CI193" s="248"/>
      <c r="CJ193" s="249">
        <v>43000</v>
      </c>
      <c r="CK193" s="250"/>
      <c r="CL193" s="250"/>
      <c r="CM193" s="250"/>
      <c r="CN193" s="250"/>
      <c r="CO193" s="250"/>
      <c r="CP193" s="250"/>
      <c r="CQ193" s="250"/>
      <c r="CR193" s="250"/>
      <c r="CS193" s="250"/>
      <c r="CT193" s="250"/>
      <c r="CU193" s="250"/>
      <c r="CV193" s="250"/>
      <c r="CW193" s="250"/>
      <c r="CX193" s="250"/>
      <c r="CY193" s="250"/>
      <c r="CZ193" s="250"/>
      <c r="DA193" s="251"/>
    </row>
    <row r="194" spans="1:105" s="59" customFormat="1" ht="15" customHeight="1">
      <c r="A194" s="255">
        <v>7</v>
      </c>
      <c r="B194" s="256"/>
      <c r="C194" s="256"/>
      <c r="D194" s="256"/>
      <c r="E194" s="256"/>
      <c r="F194" s="256"/>
      <c r="G194" s="257"/>
      <c r="H194" s="252" t="s">
        <v>310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53"/>
      <c r="AT194" s="253"/>
      <c r="AU194" s="253"/>
      <c r="AV194" s="253"/>
      <c r="AW194" s="253"/>
      <c r="AX194" s="253"/>
      <c r="AY194" s="253"/>
      <c r="AZ194" s="253"/>
      <c r="BA194" s="253"/>
      <c r="BB194" s="253"/>
      <c r="BC194" s="254"/>
      <c r="BD194" s="255">
        <v>42</v>
      </c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  <c r="BO194" s="256"/>
      <c r="BP194" s="256"/>
      <c r="BQ194" s="256"/>
      <c r="BR194" s="256"/>
      <c r="BS194" s="257"/>
      <c r="BT194" s="255"/>
      <c r="BU194" s="256"/>
      <c r="BV194" s="256"/>
      <c r="BW194" s="256"/>
      <c r="BX194" s="256"/>
      <c r="BY194" s="256"/>
      <c r="BZ194" s="256"/>
      <c r="CA194" s="256"/>
      <c r="CB194" s="256"/>
      <c r="CC194" s="256"/>
      <c r="CD194" s="256"/>
      <c r="CE194" s="256"/>
      <c r="CF194" s="256"/>
      <c r="CG194" s="256"/>
      <c r="CH194" s="256"/>
      <c r="CI194" s="257"/>
      <c r="CJ194" s="258">
        <v>273000</v>
      </c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60"/>
    </row>
    <row r="195" spans="1:105" s="59" customFormat="1" ht="35.25" customHeight="1">
      <c r="A195" s="255">
        <v>8</v>
      </c>
      <c r="B195" s="256"/>
      <c r="C195" s="256"/>
      <c r="D195" s="256"/>
      <c r="E195" s="256"/>
      <c r="F195" s="256"/>
      <c r="G195" s="257"/>
      <c r="H195" s="252" t="s">
        <v>311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53"/>
      <c r="AT195" s="253"/>
      <c r="AU195" s="253"/>
      <c r="AV195" s="253"/>
      <c r="AW195" s="253"/>
      <c r="AX195" s="253"/>
      <c r="AY195" s="253"/>
      <c r="AZ195" s="253"/>
      <c r="BA195" s="253"/>
      <c r="BB195" s="253"/>
      <c r="BC195" s="254"/>
      <c r="BD195" s="255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  <c r="BO195" s="256"/>
      <c r="BP195" s="256"/>
      <c r="BQ195" s="256"/>
      <c r="BR195" s="256"/>
      <c r="BS195" s="257"/>
      <c r="BT195" s="255"/>
      <c r="BU195" s="256"/>
      <c r="BV195" s="256"/>
      <c r="BW195" s="256"/>
      <c r="BX195" s="256"/>
      <c r="BY195" s="256"/>
      <c r="BZ195" s="256"/>
      <c r="CA195" s="256"/>
      <c r="CB195" s="256"/>
      <c r="CC195" s="256"/>
      <c r="CD195" s="256"/>
      <c r="CE195" s="256"/>
      <c r="CF195" s="256"/>
      <c r="CG195" s="256"/>
      <c r="CH195" s="256"/>
      <c r="CI195" s="257"/>
      <c r="CJ195" s="258">
        <v>10000</v>
      </c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60"/>
    </row>
    <row r="196" spans="1:105" s="59" customFormat="1" ht="15" customHeight="1">
      <c r="A196" s="255">
        <v>9</v>
      </c>
      <c r="B196" s="256"/>
      <c r="C196" s="256"/>
      <c r="D196" s="256"/>
      <c r="E196" s="256"/>
      <c r="F196" s="256"/>
      <c r="G196" s="257"/>
      <c r="H196" s="252" t="s">
        <v>312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Y196" s="253"/>
      <c r="Z196" s="253"/>
      <c r="AA196" s="253"/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V196" s="253"/>
      <c r="AW196" s="253"/>
      <c r="AX196" s="253"/>
      <c r="AY196" s="253"/>
      <c r="AZ196" s="253"/>
      <c r="BA196" s="253"/>
      <c r="BB196" s="253"/>
      <c r="BC196" s="254"/>
      <c r="BD196" s="255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  <c r="BO196" s="256"/>
      <c r="BP196" s="256"/>
      <c r="BQ196" s="256"/>
      <c r="BR196" s="256"/>
      <c r="BS196" s="257"/>
      <c r="BT196" s="255"/>
      <c r="BU196" s="256"/>
      <c r="BV196" s="256"/>
      <c r="BW196" s="256"/>
      <c r="BX196" s="256"/>
      <c r="BY196" s="256"/>
      <c r="BZ196" s="256"/>
      <c r="CA196" s="256"/>
      <c r="CB196" s="256"/>
      <c r="CC196" s="256"/>
      <c r="CD196" s="256"/>
      <c r="CE196" s="256"/>
      <c r="CF196" s="256"/>
      <c r="CG196" s="256"/>
      <c r="CH196" s="256"/>
      <c r="CI196" s="257"/>
      <c r="CJ196" s="258">
        <v>50000</v>
      </c>
      <c r="CK196" s="259"/>
      <c r="CL196" s="259"/>
      <c r="CM196" s="259"/>
      <c r="CN196" s="259"/>
      <c r="CO196" s="259"/>
      <c r="CP196" s="259"/>
      <c r="CQ196" s="259"/>
      <c r="CR196" s="259"/>
      <c r="CS196" s="259"/>
      <c r="CT196" s="259"/>
      <c r="CU196" s="259"/>
      <c r="CV196" s="259"/>
      <c r="CW196" s="259"/>
      <c r="CX196" s="259"/>
      <c r="CY196" s="259"/>
      <c r="CZ196" s="259"/>
      <c r="DA196" s="260"/>
    </row>
    <row r="197" spans="1:105" s="59" customFormat="1" ht="15" customHeight="1">
      <c r="A197" s="255">
        <v>10</v>
      </c>
      <c r="B197" s="256"/>
      <c r="C197" s="256"/>
      <c r="D197" s="256"/>
      <c r="E197" s="256"/>
      <c r="F197" s="256"/>
      <c r="G197" s="257"/>
      <c r="H197" s="252" t="s">
        <v>313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253"/>
      <c r="T197" s="253"/>
      <c r="U197" s="253"/>
      <c r="V197" s="253"/>
      <c r="W197" s="253"/>
      <c r="X197" s="253"/>
      <c r="Y197" s="253"/>
      <c r="Z197" s="253"/>
      <c r="AA197" s="253"/>
      <c r="AB197" s="253"/>
      <c r="AC197" s="253"/>
      <c r="AD197" s="253"/>
      <c r="AE197" s="253"/>
      <c r="AF197" s="253"/>
      <c r="AG197" s="253"/>
      <c r="AH197" s="253"/>
      <c r="AI197" s="253"/>
      <c r="AJ197" s="253"/>
      <c r="AK197" s="253"/>
      <c r="AL197" s="253"/>
      <c r="AM197" s="253"/>
      <c r="AN197" s="253"/>
      <c r="AO197" s="253"/>
      <c r="AP197" s="253"/>
      <c r="AQ197" s="253"/>
      <c r="AR197" s="253"/>
      <c r="AS197" s="253"/>
      <c r="AT197" s="253"/>
      <c r="AU197" s="253"/>
      <c r="AV197" s="253"/>
      <c r="AW197" s="253"/>
      <c r="AX197" s="253"/>
      <c r="AY197" s="253"/>
      <c r="AZ197" s="253"/>
      <c r="BA197" s="253"/>
      <c r="BB197" s="253"/>
      <c r="BC197" s="254"/>
      <c r="BD197" s="255">
        <v>12</v>
      </c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  <c r="BO197" s="256"/>
      <c r="BP197" s="256"/>
      <c r="BQ197" s="256"/>
      <c r="BR197" s="256"/>
      <c r="BS197" s="257"/>
      <c r="BT197" s="255"/>
      <c r="BU197" s="256"/>
      <c r="BV197" s="256"/>
      <c r="BW197" s="256"/>
      <c r="BX197" s="256"/>
      <c r="BY197" s="256"/>
      <c r="BZ197" s="256"/>
      <c r="CA197" s="256"/>
      <c r="CB197" s="256"/>
      <c r="CC197" s="256"/>
      <c r="CD197" s="256"/>
      <c r="CE197" s="256"/>
      <c r="CF197" s="256"/>
      <c r="CG197" s="256"/>
      <c r="CH197" s="256"/>
      <c r="CI197" s="257"/>
      <c r="CJ197" s="258">
        <v>22000</v>
      </c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60"/>
    </row>
    <row r="198" spans="1:105" s="59" customFormat="1" ht="15" customHeight="1">
      <c r="A198" s="255">
        <v>11</v>
      </c>
      <c r="B198" s="256"/>
      <c r="C198" s="256"/>
      <c r="D198" s="256"/>
      <c r="E198" s="256"/>
      <c r="F198" s="256"/>
      <c r="G198" s="257"/>
      <c r="H198" s="252" t="s">
        <v>314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53"/>
      <c r="AT198" s="253"/>
      <c r="AU198" s="253"/>
      <c r="AV198" s="253"/>
      <c r="AW198" s="253"/>
      <c r="AX198" s="253"/>
      <c r="AY198" s="253"/>
      <c r="AZ198" s="253"/>
      <c r="BA198" s="253"/>
      <c r="BB198" s="253"/>
      <c r="BC198" s="254"/>
      <c r="BD198" s="255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  <c r="BO198" s="256"/>
      <c r="BP198" s="256"/>
      <c r="BQ198" s="256"/>
      <c r="BR198" s="256"/>
      <c r="BS198" s="257"/>
      <c r="BT198" s="255"/>
      <c r="BU198" s="256"/>
      <c r="BV198" s="256"/>
      <c r="BW198" s="256"/>
      <c r="BX198" s="256"/>
      <c r="BY198" s="256"/>
      <c r="BZ198" s="256"/>
      <c r="CA198" s="256"/>
      <c r="CB198" s="256"/>
      <c r="CC198" s="256"/>
      <c r="CD198" s="256"/>
      <c r="CE198" s="256"/>
      <c r="CF198" s="256"/>
      <c r="CG198" s="256"/>
      <c r="CH198" s="256"/>
      <c r="CI198" s="257"/>
      <c r="CJ198" s="258">
        <v>10000</v>
      </c>
      <c r="CK198" s="259"/>
      <c r="CL198" s="259"/>
      <c r="CM198" s="259"/>
      <c r="CN198" s="259"/>
      <c r="CO198" s="259"/>
      <c r="CP198" s="259"/>
      <c r="CQ198" s="259"/>
      <c r="CR198" s="259"/>
      <c r="CS198" s="259"/>
      <c r="CT198" s="259"/>
      <c r="CU198" s="259"/>
      <c r="CV198" s="259"/>
      <c r="CW198" s="259"/>
      <c r="CX198" s="259"/>
      <c r="CY198" s="259"/>
      <c r="CZ198" s="259"/>
      <c r="DA198" s="260"/>
    </row>
    <row r="199" spans="1:105" s="59" customFormat="1" ht="15" customHeight="1">
      <c r="A199" s="255">
        <v>12</v>
      </c>
      <c r="B199" s="256"/>
      <c r="C199" s="256"/>
      <c r="D199" s="256"/>
      <c r="E199" s="256"/>
      <c r="F199" s="256"/>
      <c r="G199" s="257"/>
      <c r="H199" s="252" t="s">
        <v>315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253"/>
      <c r="AX199" s="253"/>
      <c r="AY199" s="253"/>
      <c r="AZ199" s="253"/>
      <c r="BA199" s="253"/>
      <c r="BB199" s="253"/>
      <c r="BC199" s="254"/>
      <c r="BD199" s="255"/>
      <c r="BE199" s="256"/>
      <c r="BF199" s="256"/>
      <c r="BG199" s="256"/>
      <c r="BH199" s="256"/>
      <c r="BI199" s="256"/>
      <c r="BJ199" s="256"/>
      <c r="BK199" s="256"/>
      <c r="BL199" s="256"/>
      <c r="BM199" s="256"/>
      <c r="BN199" s="256"/>
      <c r="BO199" s="256"/>
      <c r="BP199" s="256"/>
      <c r="BQ199" s="256"/>
      <c r="BR199" s="256"/>
      <c r="BS199" s="257"/>
      <c r="BT199" s="255"/>
      <c r="BU199" s="256"/>
      <c r="BV199" s="256"/>
      <c r="BW199" s="256"/>
      <c r="BX199" s="256"/>
      <c r="BY199" s="256"/>
      <c r="BZ199" s="256"/>
      <c r="CA199" s="256"/>
      <c r="CB199" s="256"/>
      <c r="CC199" s="256"/>
      <c r="CD199" s="256"/>
      <c r="CE199" s="256"/>
      <c r="CF199" s="256"/>
      <c r="CG199" s="256"/>
      <c r="CH199" s="256"/>
      <c r="CI199" s="257"/>
      <c r="CJ199" s="258">
        <v>50000</v>
      </c>
      <c r="CK199" s="259"/>
      <c r="CL199" s="259"/>
      <c r="CM199" s="259"/>
      <c r="CN199" s="259"/>
      <c r="CO199" s="259"/>
      <c r="CP199" s="259"/>
      <c r="CQ199" s="259"/>
      <c r="CR199" s="259"/>
      <c r="CS199" s="259"/>
      <c r="CT199" s="259"/>
      <c r="CU199" s="259"/>
      <c r="CV199" s="259"/>
      <c r="CW199" s="259"/>
      <c r="CX199" s="259"/>
      <c r="CY199" s="259"/>
      <c r="CZ199" s="259"/>
      <c r="DA199" s="260"/>
    </row>
    <row r="200" spans="1:105" s="59" customFormat="1" ht="15" customHeight="1">
      <c r="A200" s="255">
        <v>13</v>
      </c>
      <c r="B200" s="256"/>
      <c r="C200" s="256"/>
      <c r="D200" s="256"/>
      <c r="E200" s="256"/>
      <c r="F200" s="256"/>
      <c r="G200" s="257"/>
      <c r="H200" s="252" t="s">
        <v>316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53"/>
      <c r="AT200" s="253"/>
      <c r="AU200" s="253"/>
      <c r="AV200" s="253"/>
      <c r="AW200" s="253"/>
      <c r="AX200" s="253"/>
      <c r="AY200" s="253"/>
      <c r="AZ200" s="253"/>
      <c r="BA200" s="253"/>
      <c r="BB200" s="253"/>
      <c r="BC200" s="254"/>
      <c r="BD200" s="255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  <c r="BO200" s="256"/>
      <c r="BP200" s="256"/>
      <c r="BQ200" s="256"/>
      <c r="BR200" s="256"/>
      <c r="BS200" s="257"/>
      <c r="BT200" s="255"/>
      <c r="BU200" s="256"/>
      <c r="BV200" s="256"/>
      <c r="BW200" s="256"/>
      <c r="BX200" s="256"/>
      <c r="BY200" s="256"/>
      <c r="BZ200" s="256"/>
      <c r="CA200" s="256"/>
      <c r="CB200" s="256"/>
      <c r="CC200" s="256"/>
      <c r="CD200" s="256"/>
      <c r="CE200" s="256"/>
      <c r="CF200" s="256"/>
      <c r="CG200" s="256"/>
      <c r="CH200" s="256"/>
      <c r="CI200" s="257"/>
      <c r="CJ200" s="258">
        <v>50000</v>
      </c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60"/>
    </row>
    <row r="201" spans="1:105" s="59" customFormat="1" ht="27.75" customHeight="1">
      <c r="A201" s="255">
        <v>14</v>
      </c>
      <c r="B201" s="256"/>
      <c r="C201" s="256"/>
      <c r="D201" s="256"/>
      <c r="E201" s="256"/>
      <c r="F201" s="256"/>
      <c r="G201" s="257"/>
      <c r="H201" s="252" t="s">
        <v>317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53"/>
      <c r="AT201" s="253"/>
      <c r="AU201" s="253"/>
      <c r="AV201" s="253"/>
      <c r="AW201" s="253"/>
      <c r="AX201" s="253"/>
      <c r="AY201" s="253"/>
      <c r="AZ201" s="253"/>
      <c r="BA201" s="253"/>
      <c r="BB201" s="253"/>
      <c r="BC201" s="254"/>
      <c r="BD201" s="255">
        <v>375</v>
      </c>
      <c r="BE201" s="256"/>
      <c r="BF201" s="256"/>
      <c r="BG201" s="256"/>
      <c r="BH201" s="256"/>
      <c r="BI201" s="256"/>
      <c r="BJ201" s="256"/>
      <c r="BK201" s="256"/>
      <c r="BL201" s="256"/>
      <c r="BM201" s="256"/>
      <c r="BN201" s="256"/>
      <c r="BO201" s="256"/>
      <c r="BP201" s="256"/>
      <c r="BQ201" s="256"/>
      <c r="BR201" s="256"/>
      <c r="BS201" s="257"/>
      <c r="BT201" s="255">
        <v>800</v>
      </c>
      <c r="BU201" s="256"/>
      <c r="BV201" s="256"/>
      <c r="BW201" s="256"/>
      <c r="BX201" s="256"/>
      <c r="BY201" s="256"/>
      <c r="BZ201" s="256"/>
      <c r="CA201" s="256"/>
      <c r="CB201" s="256"/>
      <c r="CC201" s="256"/>
      <c r="CD201" s="256"/>
      <c r="CE201" s="256"/>
      <c r="CF201" s="256"/>
      <c r="CG201" s="256"/>
      <c r="CH201" s="256"/>
      <c r="CI201" s="257"/>
      <c r="CJ201" s="258">
        <v>300000</v>
      </c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60"/>
    </row>
    <row r="202" spans="1:105" s="59" customFormat="1" ht="32.25" customHeight="1">
      <c r="A202" s="255">
        <v>15</v>
      </c>
      <c r="B202" s="256"/>
      <c r="C202" s="256"/>
      <c r="D202" s="256"/>
      <c r="E202" s="256"/>
      <c r="F202" s="256"/>
      <c r="G202" s="257"/>
      <c r="H202" s="252" t="s">
        <v>318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253"/>
      <c r="T202" s="253"/>
      <c r="U202" s="253"/>
      <c r="V202" s="253"/>
      <c r="W202" s="253"/>
      <c r="X202" s="253"/>
      <c r="Y202" s="253"/>
      <c r="Z202" s="253"/>
      <c r="AA202" s="253"/>
      <c r="AB202" s="253"/>
      <c r="AC202" s="253"/>
      <c r="AD202" s="253"/>
      <c r="AE202" s="253"/>
      <c r="AF202" s="253"/>
      <c r="AG202" s="253"/>
      <c r="AH202" s="253"/>
      <c r="AI202" s="253"/>
      <c r="AJ202" s="253"/>
      <c r="AK202" s="253"/>
      <c r="AL202" s="253"/>
      <c r="AM202" s="253"/>
      <c r="AN202" s="253"/>
      <c r="AO202" s="253"/>
      <c r="AP202" s="253"/>
      <c r="AQ202" s="253"/>
      <c r="AR202" s="253"/>
      <c r="AS202" s="253"/>
      <c r="AT202" s="253"/>
      <c r="AU202" s="253"/>
      <c r="AV202" s="253"/>
      <c r="AW202" s="253"/>
      <c r="AX202" s="253"/>
      <c r="AY202" s="253"/>
      <c r="AZ202" s="253"/>
      <c r="BA202" s="253"/>
      <c r="BB202" s="253"/>
      <c r="BC202" s="254"/>
      <c r="BD202" s="255"/>
      <c r="BE202" s="256"/>
      <c r="BF202" s="256"/>
      <c r="BG202" s="256"/>
      <c r="BH202" s="256"/>
      <c r="BI202" s="256"/>
      <c r="BJ202" s="256"/>
      <c r="BK202" s="256"/>
      <c r="BL202" s="256"/>
      <c r="BM202" s="256"/>
      <c r="BN202" s="256"/>
      <c r="BO202" s="256"/>
      <c r="BP202" s="256"/>
      <c r="BQ202" s="256"/>
      <c r="BR202" s="256"/>
      <c r="BS202" s="257"/>
      <c r="BT202" s="255"/>
      <c r="BU202" s="256"/>
      <c r="BV202" s="256"/>
      <c r="BW202" s="256"/>
      <c r="BX202" s="256"/>
      <c r="BY202" s="256"/>
      <c r="BZ202" s="256"/>
      <c r="CA202" s="256"/>
      <c r="CB202" s="256"/>
      <c r="CC202" s="256"/>
      <c r="CD202" s="256"/>
      <c r="CE202" s="256"/>
      <c r="CF202" s="256"/>
      <c r="CG202" s="256"/>
      <c r="CH202" s="256"/>
      <c r="CI202" s="257"/>
      <c r="CJ202" s="258">
        <v>159000</v>
      </c>
      <c r="CK202" s="259"/>
      <c r="CL202" s="259"/>
      <c r="CM202" s="259"/>
      <c r="CN202" s="259"/>
      <c r="CO202" s="259"/>
      <c r="CP202" s="259"/>
      <c r="CQ202" s="259"/>
      <c r="CR202" s="259"/>
      <c r="CS202" s="259"/>
      <c r="CT202" s="259"/>
      <c r="CU202" s="259"/>
      <c r="CV202" s="259"/>
      <c r="CW202" s="259"/>
      <c r="CX202" s="259"/>
      <c r="CY202" s="259"/>
      <c r="CZ202" s="259"/>
      <c r="DA202" s="260"/>
    </row>
    <row r="203" spans="1:105" s="59" customFormat="1" ht="15" customHeight="1">
      <c r="A203" s="191"/>
      <c r="B203" s="191"/>
      <c r="C203" s="191"/>
      <c r="D203" s="191"/>
      <c r="E203" s="191"/>
      <c r="F203" s="191"/>
      <c r="G203" s="191"/>
      <c r="H203" s="193" t="s">
        <v>169</v>
      </c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  <c r="AA203" s="193"/>
      <c r="AB203" s="193"/>
      <c r="AC203" s="193"/>
      <c r="AD203" s="193"/>
      <c r="AE203" s="193"/>
      <c r="AF203" s="193"/>
      <c r="AG203" s="193"/>
      <c r="AH203" s="193"/>
      <c r="AI203" s="193"/>
      <c r="AJ203" s="193"/>
      <c r="AK203" s="193"/>
      <c r="AL203" s="193"/>
      <c r="AM203" s="193"/>
      <c r="AN203" s="193"/>
      <c r="AO203" s="193"/>
      <c r="AP203" s="193"/>
      <c r="AQ203" s="193"/>
      <c r="AR203" s="193"/>
      <c r="AS203" s="193"/>
      <c r="AT203" s="193"/>
      <c r="AU203" s="193"/>
      <c r="AV203" s="193"/>
      <c r="AW203" s="193"/>
      <c r="AX203" s="193"/>
      <c r="AY203" s="193"/>
      <c r="AZ203" s="193"/>
      <c r="BA203" s="193"/>
      <c r="BB203" s="193"/>
      <c r="BC203" s="193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2" t="s">
        <v>170</v>
      </c>
      <c r="BU203" s="192"/>
      <c r="BV203" s="192"/>
      <c r="BW203" s="192"/>
      <c r="BX203" s="192"/>
      <c r="BY203" s="192"/>
      <c r="BZ203" s="192"/>
      <c r="CA203" s="192"/>
      <c r="CB203" s="192"/>
      <c r="CC203" s="192"/>
      <c r="CD203" s="192"/>
      <c r="CE203" s="192"/>
      <c r="CF203" s="192"/>
      <c r="CG203" s="192"/>
      <c r="CH203" s="192"/>
      <c r="CI203" s="192"/>
      <c r="CJ203" s="235">
        <f>SUM(CJ188:DA202)</f>
        <v>1374000</v>
      </c>
      <c r="CK203" s="235"/>
      <c r="CL203" s="235"/>
      <c r="CM203" s="235"/>
      <c r="CN203" s="235"/>
      <c r="CO203" s="235"/>
      <c r="CP203" s="235"/>
      <c r="CQ203" s="235"/>
      <c r="CR203" s="235"/>
      <c r="CS203" s="235"/>
      <c r="CT203" s="235"/>
      <c r="CU203" s="235"/>
      <c r="CV203" s="235"/>
      <c r="CW203" s="235"/>
      <c r="CX203" s="235"/>
      <c r="CY203" s="235"/>
      <c r="CZ203" s="235"/>
      <c r="DA203" s="235"/>
    </row>
  </sheetData>
  <sheetProtection/>
  <mergeCells count="700">
    <mergeCell ref="A156:G156"/>
    <mergeCell ref="H156:BC156"/>
    <mergeCell ref="BD156:BS156"/>
    <mergeCell ref="BT156:CI156"/>
    <mergeCell ref="CJ156:DA156"/>
    <mergeCell ref="A51:DA51"/>
    <mergeCell ref="X53:DA53"/>
    <mergeCell ref="A55:AO55"/>
    <mergeCell ref="AP55:DA55"/>
    <mergeCell ref="A61:G61"/>
    <mergeCell ref="H61:BC61"/>
    <mergeCell ref="BD61:BS61"/>
    <mergeCell ref="BT61:CD61"/>
    <mergeCell ref="CE61:DA61"/>
    <mergeCell ref="A60:G60"/>
    <mergeCell ref="A62:G62"/>
    <mergeCell ref="H62:BC62"/>
    <mergeCell ref="BD62:BS62"/>
    <mergeCell ref="BT62:CD62"/>
    <mergeCell ref="CE62:DA62"/>
    <mergeCell ref="H63:BC63"/>
    <mergeCell ref="BD63:BS63"/>
    <mergeCell ref="BT63:CD63"/>
    <mergeCell ref="CE63:DA63"/>
    <mergeCell ref="A65:G65"/>
    <mergeCell ref="H65:BC65"/>
    <mergeCell ref="BD65:BS65"/>
    <mergeCell ref="BT65:CD65"/>
    <mergeCell ref="CE65:DA65"/>
    <mergeCell ref="A64:G64"/>
    <mergeCell ref="H64:BC64"/>
    <mergeCell ref="BD64:BS64"/>
    <mergeCell ref="BT64:CD64"/>
    <mergeCell ref="CE64:DA64"/>
    <mergeCell ref="A201:G201"/>
    <mergeCell ref="H201:BC201"/>
    <mergeCell ref="BD201:BS201"/>
    <mergeCell ref="BT201:CI201"/>
    <mergeCell ref="CJ201:DA201"/>
    <mergeCell ref="A200:G200"/>
    <mergeCell ref="A202:G202"/>
    <mergeCell ref="H202:BC202"/>
    <mergeCell ref="BD202:BS202"/>
    <mergeCell ref="BT202:CI202"/>
    <mergeCell ref="CJ202:DA202"/>
    <mergeCell ref="A199:G199"/>
    <mergeCell ref="H199:BC199"/>
    <mergeCell ref="BD199:BS199"/>
    <mergeCell ref="BT199:CI199"/>
    <mergeCell ref="CJ199:DA199"/>
    <mergeCell ref="H200:BC200"/>
    <mergeCell ref="BD200:BS200"/>
    <mergeCell ref="BT200:CI200"/>
    <mergeCell ref="CJ200:DA200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3:G193"/>
    <mergeCell ref="H193:BC193"/>
    <mergeCell ref="BD193:BS193"/>
    <mergeCell ref="BT193:CI193"/>
    <mergeCell ref="CJ193:DA193"/>
    <mergeCell ref="A194:G194"/>
    <mergeCell ref="H194:BC194"/>
    <mergeCell ref="BD194:BS194"/>
    <mergeCell ref="BT194:CI194"/>
    <mergeCell ref="CJ194:DA194"/>
    <mergeCell ref="A191:G191"/>
    <mergeCell ref="H191:BC191"/>
    <mergeCell ref="BD191:BS191"/>
    <mergeCell ref="BT191:CI191"/>
    <mergeCell ref="CJ191:DA191"/>
    <mergeCell ref="A192:G192"/>
    <mergeCell ref="H192:BC192"/>
    <mergeCell ref="BD192:BS192"/>
    <mergeCell ref="BT192:CI192"/>
    <mergeCell ref="CJ192:DA192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8:G188"/>
    <mergeCell ref="H188:BC188"/>
    <mergeCell ref="BD188:BS188"/>
    <mergeCell ref="BT188:CI188"/>
    <mergeCell ref="CJ188:DA188"/>
    <mergeCell ref="A179:G179"/>
    <mergeCell ref="H179:BS179"/>
    <mergeCell ref="BT179:CI179"/>
    <mergeCell ref="CJ179:DA179"/>
    <mergeCell ref="A181:G181"/>
    <mergeCell ref="H181:BS181"/>
    <mergeCell ref="BT181:CI181"/>
    <mergeCell ref="CJ181:DA181"/>
    <mergeCell ref="A180:G180"/>
    <mergeCell ref="H180:BS180"/>
    <mergeCell ref="A177:G177"/>
    <mergeCell ref="H177:BS177"/>
    <mergeCell ref="BT177:CI177"/>
    <mergeCell ref="CJ177:DA177"/>
    <mergeCell ref="A178:G178"/>
    <mergeCell ref="H178:BS178"/>
    <mergeCell ref="BT178:CI178"/>
    <mergeCell ref="CJ178:DA178"/>
    <mergeCell ref="A175:G175"/>
    <mergeCell ref="H175:BS175"/>
    <mergeCell ref="BT175:CI175"/>
    <mergeCell ref="CJ175:DA175"/>
    <mergeCell ref="A176:G176"/>
    <mergeCell ref="H176:BS176"/>
    <mergeCell ref="BT176:CI176"/>
    <mergeCell ref="CJ176:DA176"/>
    <mergeCell ref="A173:G173"/>
    <mergeCell ref="H173:BS173"/>
    <mergeCell ref="BT173:CI173"/>
    <mergeCell ref="CJ173:DA173"/>
    <mergeCell ref="A174:G174"/>
    <mergeCell ref="H174:BS174"/>
    <mergeCell ref="BT174:CI174"/>
    <mergeCell ref="CJ174:DA174"/>
    <mergeCell ref="A165:G165"/>
    <mergeCell ref="H165:BS165"/>
    <mergeCell ref="BT165:CI165"/>
    <mergeCell ref="CJ165:DA165"/>
    <mergeCell ref="A166:G166"/>
    <mergeCell ref="H166:BS166"/>
    <mergeCell ref="BT166:CI166"/>
    <mergeCell ref="CJ166:DA166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A169:G169"/>
    <mergeCell ref="H169:BS169"/>
    <mergeCell ref="BT169:CI169"/>
    <mergeCell ref="CJ169:DA169"/>
    <mergeCell ref="A170:G170"/>
    <mergeCell ref="H170:BS170"/>
    <mergeCell ref="BT170:CI170"/>
    <mergeCell ref="CJ170:DA170"/>
    <mergeCell ref="A157:G157"/>
    <mergeCell ref="H157:BC157"/>
    <mergeCell ref="BD157:BS157"/>
    <mergeCell ref="BT157:CI157"/>
    <mergeCell ref="CJ157:DA157"/>
    <mergeCell ref="A171:G171"/>
    <mergeCell ref="H171:BS171"/>
    <mergeCell ref="BT171:CI171"/>
    <mergeCell ref="CJ171:DA171"/>
    <mergeCell ref="A164:G164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0:G150"/>
    <mergeCell ref="H150:BC150"/>
    <mergeCell ref="BD150:BS150"/>
    <mergeCell ref="BT150:CI150"/>
    <mergeCell ref="CJ150:DA150"/>
    <mergeCell ref="A151:G151"/>
    <mergeCell ref="H151:BC151"/>
    <mergeCell ref="BD151:BS151"/>
    <mergeCell ref="BT151:CI151"/>
    <mergeCell ref="CJ151:DA151"/>
    <mergeCell ref="A148:G148"/>
    <mergeCell ref="H148:BC148"/>
    <mergeCell ref="BD148:BS148"/>
    <mergeCell ref="BT148:CI148"/>
    <mergeCell ref="CJ148:DA148"/>
    <mergeCell ref="A149:G149"/>
    <mergeCell ref="H149:BC149"/>
    <mergeCell ref="BD149:BS149"/>
    <mergeCell ref="BT149:CI149"/>
    <mergeCell ref="CJ149:DA149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4:G134"/>
    <mergeCell ref="H134:BC134"/>
    <mergeCell ref="BD134:BS134"/>
    <mergeCell ref="BT134:CI134"/>
    <mergeCell ref="CJ134:DA134"/>
    <mergeCell ref="A135:G135"/>
    <mergeCell ref="H135:BC135"/>
    <mergeCell ref="BD135:BS135"/>
    <mergeCell ref="BT135:CI135"/>
    <mergeCell ref="CJ135:DA135"/>
    <mergeCell ref="A124:G124"/>
    <mergeCell ref="H124:AO124"/>
    <mergeCell ref="AP124:BE124"/>
    <mergeCell ref="BF124:BU124"/>
    <mergeCell ref="BV124:CK124"/>
    <mergeCell ref="CL124:DA124"/>
    <mergeCell ref="A123:G123"/>
    <mergeCell ref="H123:AO123"/>
    <mergeCell ref="AP123:BE123"/>
    <mergeCell ref="BF123:BU123"/>
    <mergeCell ref="BV123:CK123"/>
    <mergeCell ref="CL123:DA123"/>
    <mergeCell ref="A122:G122"/>
    <mergeCell ref="H122:AO122"/>
    <mergeCell ref="AP122:BE122"/>
    <mergeCell ref="BF122:BU122"/>
    <mergeCell ref="BV122:CK122"/>
    <mergeCell ref="CL122:DA122"/>
    <mergeCell ref="A121:G121"/>
    <mergeCell ref="H121:AO121"/>
    <mergeCell ref="AP121:BE121"/>
    <mergeCell ref="BF121:BU121"/>
    <mergeCell ref="BV121:CK121"/>
    <mergeCell ref="CL121:DA121"/>
    <mergeCell ref="A120:G120"/>
    <mergeCell ref="H120:AO120"/>
    <mergeCell ref="AP120:BE120"/>
    <mergeCell ref="BF120:BU120"/>
    <mergeCell ref="BV120:CK120"/>
    <mergeCell ref="CL120:DA120"/>
    <mergeCell ref="A119:G119"/>
    <mergeCell ref="H119:AO119"/>
    <mergeCell ref="AP119:BE119"/>
    <mergeCell ref="BF119:BU119"/>
    <mergeCell ref="BV119:CK119"/>
    <mergeCell ref="CL119:DA119"/>
    <mergeCell ref="A125:G125"/>
    <mergeCell ref="H125:AO125"/>
    <mergeCell ref="AP125:BE125"/>
    <mergeCell ref="BF125:BU125"/>
    <mergeCell ref="BV125:CK125"/>
    <mergeCell ref="CL125:DA125"/>
    <mergeCell ref="A203:G203"/>
    <mergeCell ref="H203:BC203"/>
    <mergeCell ref="BD203:BS203"/>
    <mergeCell ref="BT203:CI203"/>
    <mergeCell ref="CJ203:DA203"/>
    <mergeCell ref="A187:G187"/>
    <mergeCell ref="H187:BC187"/>
    <mergeCell ref="BD187:BS187"/>
    <mergeCell ref="BT187:CI187"/>
    <mergeCell ref="CJ187:DA187"/>
    <mergeCell ref="A182:G182"/>
    <mergeCell ref="H182:BS182"/>
    <mergeCell ref="BT182:CI182"/>
    <mergeCell ref="CJ182:DA182"/>
    <mergeCell ref="A184:DA184"/>
    <mergeCell ref="A186:G186"/>
    <mergeCell ref="H186:BC186"/>
    <mergeCell ref="BD186:BS186"/>
    <mergeCell ref="BT186:CI186"/>
    <mergeCell ref="CJ186:DA186"/>
    <mergeCell ref="H164:BS164"/>
    <mergeCell ref="BT164:CI164"/>
    <mergeCell ref="CJ164:DA164"/>
    <mergeCell ref="A172:G172"/>
    <mergeCell ref="H172:BS172"/>
    <mergeCell ref="A160:DA160"/>
    <mergeCell ref="A162:G162"/>
    <mergeCell ref="H162:BS162"/>
    <mergeCell ref="BT162:CI162"/>
    <mergeCell ref="CJ162:DA162"/>
    <mergeCell ref="A163:G163"/>
    <mergeCell ref="H163:BS163"/>
    <mergeCell ref="BT163:CI163"/>
    <mergeCell ref="CJ163:DA163"/>
    <mergeCell ref="A158:G158"/>
    <mergeCell ref="H158:BC158"/>
    <mergeCell ref="BD158:BS158"/>
    <mergeCell ref="BT158:CI158"/>
    <mergeCell ref="CJ158:DA158"/>
    <mergeCell ref="BT172:CI172"/>
    <mergeCell ref="CJ172:DA172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39:DA139"/>
    <mergeCell ref="A141:G141"/>
    <mergeCell ref="H141:BC141"/>
    <mergeCell ref="BD141:BS141"/>
    <mergeCell ref="BT141:CI141"/>
    <mergeCell ref="CJ141:DA141"/>
    <mergeCell ref="A136:G136"/>
    <mergeCell ref="H136:BC136"/>
    <mergeCell ref="BD136:BS136"/>
    <mergeCell ref="BT136:CI136"/>
    <mergeCell ref="CJ136:DA136"/>
    <mergeCell ref="A137:G137"/>
    <mergeCell ref="H137:BC137"/>
    <mergeCell ref="BD137:BS137"/>
    <mergeCell ref="BT137:CI137"/>
    <mergeCell ref="CJ137:DA137"/>
    <mergeCell ref="A132:G132"/>
    <mergeCell ref="H132:BC132"/>
    <mergeCell ref="BD132:BS132"/>
    <mergeCell ref="BT132:CI132"/>
    <mergeCell ref="CJ132:DA132"/>
    <mergeCell ref="A133:G133"/>
    <mergeCell ref="H133:BC133"/>
    <mergeCell ref="BD133:BS133"/>
    <mergeCell ref="BT133:CI133"/>
    <mergeCell ref="CJ133:DA133"/>
    <mergeCell ref="A129:DA129"/>
    <mergeCell ref="A131:G131"/>
    <mergeCell ref="H131:BC131"/>
    <mergeCell ref="BD131:BS131"/>
    <mergeCell ref="BT131:CI131"/>
    <mergeCell ref="CJ131:DA131"/>
    <mergeCell ref="A127:G127"/>
    <mergeCell ref="H127:AO127"/>
    <mergeCell ref="AP127:BE127"/>
    <mergeCell ref="BF127:BU127"/>
    <mergeCell ref="BV127:CK127"/>
    <mergeCell ref="CL127:DA127"/>
    <mergeCell ref="A126:G126"/>
    <mergeCell ref="H126:AO126"/>
    <mergeCell ref="AP126:BE126"/>
    <mergeCell ref="BF126:BU126"/>
    <mergeCell ref="BV126:CK126"/>
    <mergeCell ref="CL126:DA126"/>
    <mergeCell ref="A118:G118"/>
    <mergeCell ref="H118:AO118"/>
    <mergeCell ref="AP118:BE118"/>
    <mergeCell ref="BF118:BU118"/>
    <mergeCell ref="BV118:CK118"/>
    <mergeCell ref="CL118:DA118"/>
    <mergeCell ref="A117:G117"/>
    <mergeCell ref="H117:AO117"/>
    <mergeCell ref="AP117:BE117"/>
    <mergeCell ref="BF117:BU117"/>
    <mergeCell ref="BV117:CK117"/>
    <mergeCell ref="CL117:DA117"/>
    <mergeCell ref="A114:DA114"/>
    <mergeCell ref="A116:G116"/>
    <mergeCell ref="H116:AO116"/>
    <mergeCell ref="AP116:BE116"/>
    <mergeCell ref="BF116:BU116"/>
    <mergeCell ref="BV116:CK116"/>
    <mergeCell ref="CL116:DA116"/>
    <mergeCell ref="A111:G111"/>
    <mergeCell ref="H111:BC111"/>
    <mergeCell ref="BD111:BS111"/>
    <mergeCell ref="BT111:CI111"/>
    <mergeCell ref="CJ111:DA111"/>
    <mergeCell ref="A112:G112"/>
    <mergeCell ref="H112:BC112"/>
    <mergeCell ref="BD112:BS112"/>
    <mergeCell ref="BT112:CI112"/>
    <mergeCell ref="CJ112:DA112"/>
    <mergeCell ref="A109:G109"/>
    <mergeCell ref="H109:BC109"/>
    <mergeCell ref="BD109:BS109"/>
    <mergeCell ref="BT109:CI109"/>
    <mergeCell ref="CJ109:DA109"/>
    <mergeCell ref="A110:G110"/>
    <mergeCell ref="H110:BC110"/>
    <mergeCell ref="BD110:BS110"/>
    <mergeCell ref="BT110:CI110"/>
    <mergeCell ref="CJ110:DA110"/>
    <mergeCell ref="A106:DA106"/>
    <mergeCell ref="A108:G108"/>
    <mergeCell ref="H108:BC108"/>
    <mergeCell ref="BD108:BS108"/>
    <mergeCell ref="BT108:CI108"/>
    <mergeCell ref="CJ108:DA108"/>
    <mergeCell ref="A104:G104"/>
    <mergeCell ref="H104:AO104"/>
    <mergeCell ref="AP104:BE104"/>
    <mergeCell ref="BF104:BU104"/>
    <mergeCell ref="BV104:CK104"/>
    <mergeCell ref="CL104:DA104"/>
    <mergeCell ref="A103:G103"/>
    <mergeCell ref="H103:AO103"/>
    <mergeCell ref="AP103:BE103"/>
    <mergeCell ref="BF103:BU103"/>
    <mergeCell ref="BV103:CK103"/>
    <mergeCell ref="CL103:DA103"/>
    <mergeCell ref="A102:G102"/>
    <mergeCell ref="H102:AO102"/>
    <mergeCell ref="AP102:BE102"/>
    <mergeCell ref="BF102:BU102"/>
    <mergeCell ref="BV102:CK102"/>
    <mergeCell ref="CL102:DA102"/>
    <mergeCell ref="CL100:DA100"/>
    <mergeCell ref="A101:G101"/>
    <mergeCell ref="H101:AO101"/>
    <mergeCell ref="AP101:BE101"/>
    <mergeCell ref="BF101:BU101"/>
    <mergeCell ref="BV101:CK101"/>
    <mergeCell ref="CL101:DA101"/>
    <mergeCell ref="A92:DA92"/>
    <mergeCell ref="X94:DA94"/>
    <mergeCell ref="A96:AO96"/>
    <mergeCell ref="AP96:DA96"/>
    <mergeCell ref="A98:DA98"/>
    <mergeCell ref="A100:G100"/>
    <mergeCell ref="H100:AO100"/>
    <mergeCell ref="AP100:BE100"/>
    <mergeCell ref="BF100:BU100"/>
    <mergeCell ref="BV100:CK100"/>
    <mergeCell ref="A89:G89"/>
    <mergeCell ref="H89:BC89"/>
    <mergeCell ref="BD89:BS89"/>
    <mergeCell ref="BT89:CI89"/>
    <mergeCell ref="CJ89:DA89"/>
    <mergeCell ref="A90:G90"/>
    <mergeCell ref="H90:BC90"/>
    <mergeCell ref="BD90:BS90"/>
    <mergeCell ref="BT90:CI90"/>
    <mergeCell ref="CJ90:DA90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0:DA80"/>
    <mergeCell ref="X82:DA82"/>
    <mergeCell ref="A84:AO84"/>
    <mergeCell ref="AP84:DA84"/>
    <mergeCell ref="A86:G86"/>
    <mergeCell ref="H86:BC86"/>
    <mergeCell ref="BD86:BS86"/>
    <mergeCell ref="BT86:CI86"/>
    <mergeCell ref="CJ86:DA86"/>
    <mergeCell ref="A77:G77"/>
    <mergeCell ref="H77:BC77"/>
    <mergeCell ref="BD77:BS77"/>
    <mergeCell ref="BT77:CI77"/>
    <mergeCell ref="CJ77:DA77"/>
    <mergeCell ref="A78:G78"/>
    <mergeCell ref="H78:BC78"/>
    <mergeCell ref="BD78:BS78"/>
    <mergeCell ref="BT78:CI78"/>
    <mergeCell ref="CJ78:DA78"/>
    <mergeCell ref="A75:G75"/>
    <mergeCell ref="H75:BC75"/>
    <mergeCell ref="BD75:BS75"/>
    <mergeCell ref="BT75:CI75"/>
    <mergeCell ref="CJ75:DA75"/>
    <mergeCell ref="A76:G76"/>
    <mergeCell ref="H76:BC76"/>
    <mergeCell ref="BD76:BS76"/>
    <mergeCell ref="BT76:CI76"/>
    <mergeCell ref="CJ76:DA76"/>
    <mergeCell ref="A68:DA68"/>
    <mergeCell ref="X70:DA70"/>
    <mergeCell ref="A72:AO72"/>
    <mergeCell ref="AP72:DA72"/>
    <mergeCell ref="A74:G74"/>
    <mergeCell ref="H74:BC74"/>
    <mergeCell ref="BD74:BS74"/>
    <mergeCell ref="BT74:CI74"/>
    <mergeCell ref="CJ74:DA74"/>
    <mergeCell ref="H60:BC60"/>
    <mergeCell ref="BD60:BS60"/>
    <mergeCell ref="BT60:CD60"/>
    <mergeCell ref="CE60:DA60"/>
    <mergeCell ref="A66:G66"/>
    <mergeCell ref="H66:BC66"/>
    <mergeCell ref="BD66:BS66"/>
    <mergeCell ref="BT66:CD66"/>
    <mergeCell ref="CE66:DA66"/>
    <mergeCell ref="A63:G63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CJ6:DA6"/>
    <mergeCell ref="A7:F7"/>
    <mergeCell ref="G7:AD7"/>
    <mergeCell ref="AE7:BC7"/>
    <mergeCell ref="BD7:BS7"/>
    <mergeCell ref="BT7:CI7"/>
    <mergeCell ref="CJ7:DA7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BT180:CI180"/>
    <mergeCell ref="CJ180:DA180"/>
    <mergeCell ref="A2:DA2"/>
    <mergeCell ref="A4:F4"/>
    <mergeCell ref="G4:AD4"/>
    <mergeCell ref="AE4:BC4"/>
    <mergeCell ref="BD4:BS4"/>
    <mergeCell ref="BT4:CI4"/>
    <mergeCell ref="CJ4:DA4"/>
    <mergeCell ref="A5:F5"/>
  </mergeCells>
  <printOptions/>
  <pageMargins left="0.7874015748031497" right="0.5118110236220472" top="0.5118110236220472" bottom="0.3937007874015748" header="0.1968503937007874" footer="0.3937007874015748"/>
  <pageSetup fitToHeight="21" fitToWidth="1" horizontalDpi="600" verticalDpi="600" orientation="portrait" paperSize="9" scale="87" r:id="rId1"/>
  <rowBreaks count="3" manualBreakCount="3">
    <brk id="38" max="0" man="1"/>
    <brk id="91" max="0" man="1"/>
    <brk id="15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PageLayoutView="0" workbookViewId="0" topLeftCell="A4">
      <selection activeCell="CQ23" sqref="CQ23:DH23"/>
    </sheetView>
  </sheetViews>
  <sheetFormatPr defaultColWidth="0.875" defaultRowHeight="15" customHeight="1"/>
  <cols>
    <col min="1" max="16384" width="0.875" style="49" customWidth="1"/>
  </cols>
  <sheetData>
    <row r="1" s="48" customFormat="1" ht="12">
      <c r="DA1" s="48" t="s">
        <v>149</v>
      </c>
    </row>
    <row r="2" spans="105:161" s="48" customFormat="1" ht="47.25" customHeight="1">
      <c r="DA2" s="184" t="s">
        <v>150</v>
      </c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</row>
    <row r="3" ht="3" customHeight="1"/>
    <row r="4" s="50" customFormat="1" ht="11.25">
      <c r="DA4" s="50" t="s">
        <v>151</v>
      </c>
    </row>
    <row r="5" ht="12.75"/>
    <row r="6" s="51" customFormat="1" ht="15">
      <c r="FE6" s="52" t="s">
        <v>152</v>
      </c>
    </row>
    <row r="7" ht="12.75"/>
    <row r="8" spans="1:161" s="53" customFormat="1" ht="15.75">
      <c r="A8" s="185" t="s">
        <v>153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</row>
    <row r="9" ht="12.75"/>
    <row r="10" spans="1:161" s="51" customFormat="1" ht="15">
      <c r="A10" s="186" t="s">
        <v>154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</row>
    <row r="11" ht="6" customHeight="1"/>
    <row r="12" spans="1:161" s="54" customFormat="1" ht="14.25">
      <c r="A12" s="54" t="s">
        <v>155</v>
      </c>
      <c r="X12" s="187">
        <v>111</v>
      </c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</row>
    <row r="13" spans="24:161" s="54" customFormat="1" ht="6" customHeight="1"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</row>
    <row r="14" spans="1:161" s="54" customFormat="1" ht="14.25">
      <c r="A14" s="188" t="s">
        <v>156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46" t="s">
        <v>327</v>
      </c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</row>
    <row r="15" ht="9.75" customHeight="1"/>
    <row r="16" spans="1:161" s="51" customFormat="1" ht="15">
      <c r="A16" s="186" t="s">
        <v>157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</row>
    <row r="17" ht="10.5" customHeight="1"/>
    <row r="18" spans="1:161" s="57" customFormat="1" ht="13.5" customHeight="1">
      <c r="A18" s="183" t="s">
        <v>158</v>
      </c>
      <c r="B18" s="183"/>
      <c r="C18" s="183"/>
      <c r="D18" s="183"/>
      <c r="E18" s="183"/>
      <c r="F18" s="183"/>
      <c r="G18" s="183" t="s">
        <v>159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 t="s">
        <v>160</v>
      </c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 t="s">
        <v>161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 t="s">
        <v>162</v>
      </c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 t="s">
        <v>163</v>
      </c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 t="s">
        <v>164</v>
      </c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</row>
    <row r="19" spans="1:161" s="57" customFormat="1" ht="13.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 t="s">
        <v>165</v>
      </c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 t="s">
        <v>20</v>
      </c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57" customFormat="1" ht="39.75" customHeight="1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 t="s">
        <v>166</v>
      </c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 t="s">
        <v>167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 t="s">
        <v>168</v>
      </c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58" customFormat="1" ht="12.75">
      <c r="A21" s="189">
        <v>1</v>
      </c>
      <c r="B21" s="189"/>
      <c r="C21" s="189"/>
      <c r="D21" s="189"/>
      <c r="E21" s="189"/>
      <c r="F21" s="189"/>
      <c r="G21" s="189">
        <v>2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>
        <v>3</v>
      </c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>
        <v>4</v>
      </c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>
        <v>5</v>
      </c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>
        <v>6</v>
      </c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>
        <v>7</v>
      </c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>
        <v>8</v>
      </c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>
        <v>9</v>
      </c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89"/>
      <c r="EK21" s="189"/>
      <c r="EL21" s="189"/>
      <c r="EM21" s="189"/>
      <c r="EN21" s="189"/>
      <c r="EO21" s="189">
        <v>10</v>
      </c>
      <c r="EP21" s="189"/>
      <c r="EQ21" s="189"/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</row>
    <row r="22" spans="1:161" s="59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>
        <v>28.5</v>
      </c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0">
        <f>BF22+BX22+CQ22</f>
        <v>3489.234</v>
      </c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>
        <v>3489.234</v>
      </c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235">
        <f>Y22*AO22*12</f>
        <v>1193318.028</v>
      </c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</row>
    <row r="23" spans="1:161" s="59" customFormat="1" ht="15" customHeight="1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</row>
    <row r="24" spans="1:161" s="59" customFormat="1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0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</row>
    <row r="25" spans="1:161" s="59" customFormat="1" ht="15" customHeight="1">
      <c r="A25" s="193" t="s">
        <v>169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2" t="s">
        <v>170</v>
      </c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2" t="s">
        <v>170</v>
      </c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 t="s">
        <v>170</v>
      </c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 t="s">
        <v>170</v>
      </c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 t="s">
        <v>170</v>
      </c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 t="s">
        <v>170</v>
      </c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</row>
  </sheetData>
  <sheetProtection/>
  <mergeCells count="68">
    <mergeCell ref="DY25:EN25"/>
    <mergeCell ref="EO25:FE25"/>
    <mergeCell ref="DI24:DX24"/>
    <mergeCell ref="DY24:EN24"/>
    <mergeCell ref="EO24:FE24"/>
    <mergeCell ref="A25:X25"/>
    <mergeCell ref="Y25:AN25"/>
    <mergeCell ref="AO25:BE25"/>
    <mergeCell ref="BF25:BW25"/>
    <mergeCell ref="BX25:CP25"/>
    <mergeCell ref="CQ25:DH25"/>
    <mergeCell ref="DI25:DX25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BF20:BW20"/>
    <mergeCell ref="BX20:CP20"/>
    <mergeCell ref="CQ20:DH20"/>
    <mergeCell ref="A21:F21"/>
    <mergeCell ref="G21:X21"/>
    <mergeCell ref="Y21:AN21"/>
    <mergeCell ref="AO21:BE21"/>
    <mergeCell ref="BF21:BW21"/>
    <mergeCell ref="BX21:CP21"/>
    <mergeCell ref="CQ21:DH21"/>
    <mergeCell ref="A16:FE16"/>
    <mergeCell ref="A18:F20"/>
    <mergeCell ref="G18:X20"/>
    <mergeCell ref="Y18:AN20"/>
    <mergeCell ref="AO18:DH18"/>
    <mergeCell ref="DI18:DX20"/>
    <mergeCell ref="DY18:EN20"/>
    <mergeCell ref="EO18:FE20"/>
    <mergeCell ref="AO19:BE20"/>
    <mergeCell ref="BF19:DH19"/>
    <mergeCell ref="DA2:FE2"/>
    <mergeCell ref="A8:FE8"/>
    <mergeCell ref="A10:FE10"/>
    <mergeCell ref="X12:FE12"/>
    <mergeCell ref="A14:AO14"/>
    <mergeCell ref="AP14:FE14"/>
  </mergeCells>
  <printOptions/>
  <pageMargins left="0.3937007874015748" right="0.5118110236220472" top="0.8661417322834646" bottom="0.3937007874015748" header="0.1968503937007874" footer="0.3937007874015748"/>
  <pageSetup fitToHeight="1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A147"/>
  <sheetViews>
    <sheetView zoomScalePageLayoutView="0" workbookViewId="0" topLeftCell="A22">
      <selection activeCell="CM36" sqref="CM36"/>
    </sheetView>
  </sheetViews>
  <sheetFormatPr defaultColWidth="0.875" defaultRowHeight="12" customHeight="1"/>
  <cols>
    <col min="1" max="16384" width="0.875" style="51" customWidth="1"/>
  </cols>
  <sheetData>
    <row r="1" ht="3" customHeight="1"/>
    <row r="2" spans="1:105" s="54" customFormat="1" ht="14.25">
      <c r="A2" s="186" t="s">
        <v>171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</row>
    <row r="3" ht="10.5" customHeight="1"/>
    <row r="4" spans="1:105" s="57" customFormat="1" ht="45" customHeight="1">
      <c r="A4" s="183" t="s">
        <v>158</v>
      </c>
      <c r="B4" s="183"/>
      <c r="C4" s="183"/>
      <c r="D4" s="183"/>
      <c r="E4" s="183"/>
      <c r="F4" s="183"/>
      <c r="G4" s="183" t="s">
        <v>172</v>
      </c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 t="s">
        <v>173</v>
      </c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 t="s">
        <v>174</v>
      </c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 t="s">
        <v>175</v>
      </c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 t="s">
        <v>176</v>
      </c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</row>
    <row r="5" spans="1:105" s="58" customFormat="1" ht="12.75">
      <c r="A5" s="189">
        <v>1</v>
      </c>
      <c r="B5" s="189"/>
      <c r="C5" s="189"/>
      <c r="D5" s="189"/>
      <c r="E5" s="189"/>
      <c r="F5" s="189"/>
      <c r="G5" s="189">
        <v>2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>
        <v>3</v>
      </c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>
        <v>4</v>
      </c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>
        <v>5</v>
      </c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>
        <v>6</v>
      </c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</row>
    <row r="6" spans="1:105" s="59" customFormat="1" ht="1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</row>
    <row r="7" spans="1:105" s="59" customFormat="1" ht="15" customHeigh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</row>
    <row r="8" spans="1:105" s="59" customFormat="1" ht="15" customHeight="1">
      <c r="A8" s="191"/>
      <c r="B8" s="191"/>
      <c r="C8" s="191"/>
      <c r="D8" s="191"/>
      <c r="E8" s="191"/>
      <c r="F8" s="191"/>
      <c r="G8" s="193" t="s">
        <v>169</v>
      </c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2" t="s">
        <v>170</v>
      </c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 t="s">
        <v>170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 t="s">
        <v>170</v>
      </c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</row>
    <row r="10" spans="1:105" s="54" customFormat="1" ht="14.25">
      <c r="A10" s="186" t="s">
        <v>177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</row>
    <row r="11" ht="10.5" customHeight="1"/>
    <row r="12" spans="1:105" s="57" customFormat="1" ht="55.5" customHeight="1">
      <c r="A12" s="183" t="s">
        <v>158</v>
      </c>
      <c r="B12" s="183"/>
      <c r="C12" s="183"/>
      <c r="D12" s="183"/>
      <c r="E12" s="183"/>
      <c r="F12" s="183"/>
      <c r="G12" s="183" t="s">
        <v>172</v>
      </c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 t="s">
        <v>178</v>
      </c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 t="s">
        <v>179</v>
      </c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 t="s">
        <v>180</v>
      </c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 t="s">
        <v>176</v>
      </c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</row>
    <row r="13" spans="1:105" s="58" customFormat="1" ht="12.75">
      <c r="A13" s="189">
        <v>1</v>
      </c>
      <c r="B13" s="189"/>
      <c r="C13" s="189"/>
      <c r="D13" s="189"/>
      <c r="E13" s="189"/>
      <c r="F13" s="189"/>
      <c r="G13" s="189">
        <v>2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>
        <v>3</v>
      </c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>
        <v>4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>
        <v>5</v>
      </c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>
        <v>6</v>
      </c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</row>
    <row r="14" spans="1:105" s="59" customFormat="1" ht="15" customHeight="1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</row>
    <row r="15" spans="1:105" s="59" customFormat="1" ht="1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</row>
    <row r="16" spans="1:105" s="59" customFormat="1" ht="15" customHeight="1">
      <c r="A16" s="191"/>
      <c r="B16" s="191"/>
      <c r="C16" s="191"/>
      <c r="D16" s="191"/>
      <c r="E16" s="191"/>
      <c r="F16" s="191"/>
      <c r="G16" s="193" t="s">
        <v>169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2" t="s">
        <v>170</v>
      </c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 t="s">
        <v>170</v>
      </c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 t="s">
        <v>170</v>
      </c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</row>
    <row r="18" spans="1:105" s="54" customFormat="1" ht="41.25" customHeight="1">
      <c r="A18" s="201" t="s">
        <v>181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</row>
    <row r="19" ht="10.5" customHeight="1"/>
    <row r="20" spans="1:105" ht="55.5" customHeight="1">
      <c r="A20" s="183" t="s">
        <v>158</v>
      </c>
      <c r="B20" s="183"/>
      <c r="C20" s="183"/>
      <c r="D20" s="183"/>
      <c r="E20" s="183"/>
      <c r="F20" s="183"/>
      <c r="G20" s="183" t="s">
        <v>182</v>
      </c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 t="s">
        <v>183</v>
      </c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 t="s">
        <v>184</v>
      </c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</row>
    <row r="21" spans="1:105" s="49" customFormat="1" ht="12.75">
      <c r="A21" s="189">
        <v>1</v>
      </c>
      <c r="B21" s="189"/>
      <c r="C21" s="189"/>
      <c r="D21" s="189"/>
      <c r="E21" s="189"/>
      <c r="F21" s="189"/>
      <c r="G21" s="189">
        <v>2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>
        <v>3</v>
      </c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>
        <v>4</v>
      </c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</row>
    <row r="22" spans="1:105" ht="15" customHeight="1">
      <c r="A22" s="202" t="s">
        <v>185</v>
      </c>
      <c r="B22" s="202"/>
      <c r="C22" s="202"/>
      <c r="D22" s="202"/>
      <c r="E22" s="202"/>
      <c r="F22" s="202"/>
      <c r="G22" s="66"/>
      <c r="H22" s="203" t="s">
        <v>186</v>
      </c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4" t="s">
        <v>170</v>
      </c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5">
        <f>CM23</f>
        <v>194316.43660000002</v>
      </c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</row>
    <row r="23" spans="1:105" s="49" customFormat="1" ht="12.75" customHeight="1">
      <c r="A23" s="202" t="s">
        <v>187</v>
      </c>
      <c r="B23" s="202"/>
      <c r="C23" s="202"/>
      <c r="D23" s="202"/>
      <c r="E23" s="202"/>
      <c r="F23" s="202"/>
      <c r="G23" s="67"/>
      <c r="H23" s="206" t="s">
        <v>20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>
        <v>883256.53</v>
      </c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5">
        <f>BW23*22/100</f>
        <v>194316.43660000002</v>
      </c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</row>
    <row r="24" spans="1:105" s="49" customFormat="1" ht="12.75" customHeight="1">
      <c r="A24" s="202"/>
      <c r="B24" s="202"/>
      <c r="C24" s="202"/>
      <c r="D24" s="202"/>
      <c r="E24" s="202"/>
      <c r="F24" s="202"/>
      <c r="G24" s="68"/>
      <c r="H24" s="209" t="s">
        <v>188</v>
      </c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</row>
    <row r="25" spans="1:105" s="49" customFormat="1" ht="13.5" customHeight="1">
      <c r="A25" s="202" t="s">
        <v>189</v>
      </c>
      <c r="B25" s="202"/>
      <c r="C25" s="202"/>
      <c r="D25" s="202"/>
      <c r="E25" s="202"/>
      <c r="F25" s="202"/>
      <c r="G25" s="66"/>
      <c r="H25" s="210" t="s">
        <v>190</v>
      </c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</row>
    <row r="26" spans="1:105" s="49" customFormat="1" ht="26.25" customHeight="1">
      <c r="A26" s="202" t="s">
        <v>191</v>
      </c>
      <c r="B26" s="202"/>
      <c r="C26" s="202"/>
      <c r="D26" s="202"/>
      <c r="E26" s="202"/>
      <c r="F26" s="202"/>
      <c r="G26" s="66"/>
      <c r="H26" s="210" t="s">
        <v>192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210"/>
      <c r="BS26" s="210"/>
      <c r="BT26" s="210"/>
      <c r="BU26" s="210"/>
      <c r="BV26" s="210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</row>
    <row r="27" spans="1:105" s="49" customFormat="1" ht="26.25" customHeight="1">
      <c r="A27" s="202" t="s">
        <v>193</v>
      </c>
      <c r="B27" s="202"/>
      <c r="C27" s="202"/>
      <c r="D27" s="202"/>
      <c r="E27" s="202"/>
      <c r="F27" s="202"/>
      <c r="G27" s="66"/>
      <c r="H27" s="203" t="s">
        <v>194</v>
      </c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4" t="s">
        <v>170</v>
      </c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5">
        <f>CM28+CM31</f>
        <v>27380.95243</v>
      </c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</row>
    <row r="28" spans="1:105" s="49" customFormat="1" ht="12.75" customHeight="1">
      <c r="A28" s="202" t="s">
        <v>195</v>
      </c>
      <c r="B28" s="202"/>
      <c r="C28" s="202"/>
      <c r="D28" s="202"/>
      <c r="E28" s="202"/>
      <c r="F28" s="202"/>
      <c r="G28" s="67"/>
      <c r="H28" s="206" t="s">
        <v>20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7">
        <f>BW23</f>
        <v>883256.53</v>
      </c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5">
        <f>BW28*2.9/100</f>
        <v>25614.43937</v>
      </c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</row>
    <row r="29" spans="1:105" s="49" customFormat="1" ht="25.5" customHeight="1">
      <c r="A29" s="202"/>
      <c r="B29" s="202"/>
      <c r="C29" s="202"/>
      <c r="D29" s="202"/>
      <c r="E29" s="202"/>
      <c r="F29" s="202"/>
      <c r="G29" s="68"/>
      <c r="H29" s="209" t="s">
        <v>196</v>
      </c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</row>
    <row r="30" spans="1:105" s="49" customFormat="1" ht="26.25" customHeight="1">
      <c r="A30" s="202" t="s">
        <v>197</v>
      </c>
      <c r="B30" s="202"/>
      <c r="C30" s="202"/>
      <c r="D30" s="202"/>
      <c r="E30" s="202"/>
      <c r="F30" s="202"/>
      <c r="G30" s="66"/>
      <c r="H30" s="210" t="s">
        <v>198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</row>
    <row r="31" spans="1:105" s="49" customFormat="1" ht="27" customHeight="1">
      <c r="A31" s="202" t="s">
        <v>199</v>
      </c>
      <c r="B31" s="202"/>
      <c r="C31" s="202"/>
      <c r="D31" s="202"/>
      <c r="E31" s="202"/>
      <c r="F31" s="202"/>
      <c r="G31" s="66"/>
      <c r="H31" s="210" t="s">
        <v>200</v>
      </c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07">
        <f>BW23</f>
        <v>883256.53</v>
      </c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5">
        <f>BW31*0.2/100</f>
        <v>1766.5130600000002</v>
      </c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</row>
    <row r="32" spans="1:105" s="49" customFormat="1" ht="27" customHeight="1">
      <c r="A32" s="202" t="s">
        <v>201</v>
      </c>
      <c r="B32" s="202"/>
      <c r="C32" s="202"/>
      <c r="D32" s="202"/>
      <c r="E32" s="202"/>
      <c r="F32" s="202"/>
      <c r="G32" s="66"/>
      <c r="H32" s="210" t="s">
        <v>202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</row>
    <row r="33" spans="1:105" s="49" customFormat="1" ht="27" customHeight="1">
      <c r="A33" s="202" t="s">
        <v>203</v>
      </c>
      <c r="B33" s="202"/>
      <c r="C33" s="202"/>
      <c r="D33" s="202"/>
      <c r="E33" s="202"/>
      <c r="F33" s="202"/>
      <c r="G33" s="66"/>
      <c r="H33" s="210" t="s">
        <v>202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</row>
    <row r="34" spans="1:105" s="49" customFormat="1" ht="26.25" customHeight="1">
      <c r="A34" s="202" t="s">
        <v>204</v>
      </c>
      <c r="B34" s="202"/>
      <c r="C34" s="202"/>
      <c r="D34" s="202"/>
      <c r="E34" s="202"/>
      <c r="F34" s="202"/>
      <c r="G34" s="66"/>
      <c r="H34" s="203" t="s">
        <v>205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7">
        <f>BW23</f>
        <v>883256.53</v>
      </c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5">
        <f>BW34*5.1/100</f>
        <v>45046.083029999994</v>
      </c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</row>
    <row r="35" spans="1:105" s="49" customFormat="1" ht="13.5" customHeight="1">
      <c r="A35" s="191"/>
      <c r="B35" s="191"/>
      <c r="C35" s="191"/>
      <c r="D35" s="191"/>
      <c r="E35" s="191"/>
      <c r="F35" s="191"/>
      <c r="G35" s="211" t="s">
        <v>169</v>
      </c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04" t="s">
        <v>170</v>
      </c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5">
        <v>360381.47</v>
      </c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</row>
    <row r="36" ht="3" customHeight="1"/>
    <row r="37" spans="1:105" s="48" customFormat="1" ht="48" customHeight="1">
      <c r="A37" s="212" t="s">
        <v>206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</row>
    <row r="39" spans="1:105" s="54" customFormat="1" ht="14.25">
      <c r="A39" s="186" t="s">
        <v>207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</row>
    <row r="40" ht="6" customHeight="1"/>
    <row r="41" spans="1:105" s="54" customFormat="1" ht="14.25">
      <c r="A41" s="54" t="s">
        <v>155</v>
      </c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</row>
    <row r="42" spans="24:105" s="54" customFormat="1" ht="6" customHeight="1"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</row>
    <row r="43" spans="1:105" s="54" customFormat="1" ht="14.25">
      <c r="A43" s="188" t="s">
        <v>156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</row>
    <row r="44" ht="10.5" customHeight="1"/>
    <row r="45" spans="1:105" s="57" customFormat="1" ht="45" customHeight="1">
      <c r="A45" s="183" t="s">
        <v>158</v>
      </c>
      <c r="B45" s="183"/>
      <c r="C45" s="183"/>
      <c r="D45" s="183"/>
      <c r="E45" s="183"/>
      <c r="F45" s="183"/>
      <c r="G45" s="183"/>
      <c r="H45" s="183" t="s">
        <v>17</v>
      </c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 t="s">
        <v>208</v>
      </c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 t="s">
        <v>209</v>
      </c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 t="s">
        <v>210</v>
      </c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</row>
    <row r="46" spans="1:105" s="58" customFormat="1" ht="12.75">
      <c r="A46" s="189">
        <v>1</v>
      </c>
      <c r="B46" s="189"/>
      <c r="C46" s="189"/>
      <c r="D46" s="189"/>
      <c r="E46" s="189"/>
      <c r="F46" s="189"/>
      <c r="G46" s="189"/>
      <c r="H46" s="189">
        <v>2</v>
      </c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>
        <v>3</v>
      </c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/>
      <c r="BS46" s="189"/>
      <c r="BT46" s="189">
        <v>4</v>
      </c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>
        <v>5</v>
      </c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</row>
    <row r="47" spans="1:105" s="59" customFormat="1" ht="1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</row>
    <row r="48" spans="1:105" s="59" customFormat="1" ht="1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</row>
    <row r="49" spans="1:105" s="59" customFormat="1" ht="15" customHeight="1">
      <c r="A49" s="191"/>
      <c r="B49" s="191"/>
      <c r="C49" s="191"/>
      <c r="D49" s="191"/>
      <c r="E49" s="191"/>
      <c r="F49" s="191"/>
      <c r="G49" s="191"/>
      <c r="H49" s="193" t="s">
        <v>169</v>
      </c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2" t="s">
        <v>170</v>
      </c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 t="s">
        <v>170</v>
      </c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</row>
    <row r="50" s="49" customFormat="1" ht="12" customHeight="1"/>
    <row r="51" spans="1:105" s="54" customFormat="1" ht="14.25">
      <c r="A51" s="186" t="s">
        <v>211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</row>
    <row r="52" ht="6" customHeight="1"/>
    <row r="53" spans="1:105" s="54" customFormat="1" ht="14.25">
      <c r="A53" s="54" t="s">
        <v>155</v>
      </c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</row>
    <row r="54" spans="24:105" s="54" customFormat="1" ht="6" customHeight="1"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</row>
    <row r="55" spans="1:105" s="54" customFormat="1" ht="14.25">
      <c r="A55" s="188" t="s">
        <v>156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</row>
    <row r="56" ht="10.5" customHeight="1"/>
    <row r="57" spans="1:105" s="57" customFormat="1" ht="55.5" customHeight="1">
      <c r="A57" s="183" t="s">
        <v>158</v>
      </c>
      <c r="B57" s="183"/>
      <c r="C57" s="183"/>
      <c r="D57" s="183"/>
      <c r="E57" s="183"/>
      <c r="F57" s="183"/>
      <c r="G57" s="183"/>
      <c r="H57" s="183" t="s">
        <v>212</v>
      </c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 t="s">
        <v>213</v>
      </c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 t="s">
        <v>214</v>
      </c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 t="s">
        <v>215</v>
      </c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</row>
    <row r="58" spans="1:105" s="58" customFormat="1" ht="12.75">
      <c r="A58" s="189">
        <v>1</v>
      </c>
      <c r="B58" s="189"/>
      <c r="C58" s="189"/>
      <c r="D58" s="189"/>
      <c r="E58" s="189"/>
      <c r="F58" s="189"/>
      <c r="G58" s="189"/>
      <c r="H58" s="189">
        <v>2</v>
      </c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>
        <v>3</v>
      </c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>
        <v>4</v>
      </c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>
        <v>5</v>
      </c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</row>
    <row r="59" spans="1:105" s="59" customFormat="1" ht="15" customHeight="1">
      <c r="A59" s="191"/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</row>
    <row r="60" spans="1:105" s="59" customFormat="1" ht="15" customHeight="1">
      <c r="A60" s="191"/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</row>
    <row r="61" spans="1:105" s="59" customFormat="1" ht="15" customHeight="1">
      <c r="A61" s="191"/>
      <c r="B61" s="191"/>
      <c r="C61" s="191"/>
      <c r="D61" s="191"/>
      <c r="E61" s="191"/>
      <c r="F61" s="191"/>
      <c r="G61" s="191"/>
      <c r="H61" s="193" t="s">
        <v>169</v>
      </c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2" t="s">
        <v>170</v>
      </c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</row>
    <row r="63" spans="1:105" s="54" customFormat="1" ht="14.25">
      <c r="A63" s="186" t="s">
        <v>216</v>
      </c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</row>
    <row r="64" ht="6" customHeight="1"/>
    <row r="65" spans="1:105" s="54" customFormat="1" ht="14.25">
      <c r="A65" s="54" t="s">
        <v>155</v>
      </c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</row>
    <row r="66" spans="24:105" s="54" customFormat="1" ht="6" customHeight="1"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</row>
    <row r="67" spans="1:105" s="54" customFormat="1" ht="14.25">
      <c r="A67" s="188" t="s">
        <v>156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</row>
    <row r="68" ht="10.5" customHeight="1"/>
    <row r="69" spans="1:105" s="57" customFormat="1" ht="45" customHeight="1">
      <c r="A69" s="183" t="s">
        <v>158</v>
      </c>
      <c r="B69" s="183"/>
      <c r="C69" s="183"/>
      <c r="D69" s="183"/>
      <c r="E69" s="183"/>
      <c r="F69" s="183"/>
      <c r="G69" s="183"/>
      <c r="H69" s="183" t="s">
        <v>17</v>
      </c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 t="s">
        <v>208</v>
      </c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 t="s">
        <v>209</v>
      </c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 t="s">
        <v>210</v>
      </c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</row>
    <row r="70" spans="1:105" s="58" customFormat="1" ht="12.75">
      <c r="A70" s="189">
        <v>1</v>
      </c>
      <c r="B70" s="189"/>
      <c r="C70" s="189"/>
      <c r="D70" s="189"/>
      <c r="E70" s="189"/>
      <c r="F70" s="189"/>
      <c r="G70" s="189"/>
      <c r="H70" s="189">
        <v>2</v>
      </c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>
        <v>3</v>
      </c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>
        <v>4</v>
      </c>
      <c r="BU70" s="189"/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>
        <v>5</v>
      </c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</row>
    <row r="71" spans="1:105" s="59" customFormat="1" ht="15" customHeight="1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191"/>
      <c r="CX71" s="191"/>
      <c r="CY71" s="191"/>
      <c r="CZ71" s="191"/>
      <c r="DA71" s="191"/>
    </row>
    <row r="72" spans="1:105" s="59" customFormat="1" ht="1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  <c r="CQ72" s="191"/>
      <c r="CR72" s="191"/>
      <c r="CS72" s="191"/>
      <c r="CT72" s="191"/>
      <c r="CU72" s="191"/>
      <c r="CV72" s="191"/>
      <c r="CW72" s="191"/>
      <c r="CX72" s="191"/>
      <c r="CY72" s="191"/>
      <c r="CZ72" s="191"/>
      <c r="DA72" s="191"/>
    </row>
    <row r="73" spans="1:105" s="59" customFormat="1" ht="15" customHeight="1">
      <c r="A73" s="191"/>
      <c r="B73" s="191"/>
      <c r="C73" s="191"/>
      <c r="D73" s="191"/>
      <c r="E73" s="191"/>
      <c r="F73" s="191"/>
      <c r="G73" s="191"/>
      <c r="H73" s="193" t="s">
        <v>169</v>
      </c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2" t="s">
        <v>170</v>
      </c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 t="s">
        <v>170</v>
      </c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1"/>
      <c r="CK73" s="191"/>
      <c r="CL73" s="191"/>
      <c r="CM73" s="191"/>
      <c r="CN73" s="191"/>
      <c r="CO73" s="191"/>
      <c r="CP73" s="191"/>
      <c r="CQ73" s="191"/>
      <c r="CR73" s="191"/>
      <c r="CS73" s="191"/>
      <c r="CT73" s="191"/>
      <c r="CU73" s="191"/>
      <c r="CV73" s="191"/>
      <c r="CW73" s="191"/>
      <c r="CX73" s="191"/>
      <c r="CY73" s="191"/>
      <c r="CZ73" s="191"/>
      <c r="DA73" s="191"/>
    </row>
    <row r="75" spans="1:105" s="54" customFormat="1" ht="27" customHeight="1">
      <c r="A75" s="201" t="s">
        <v>217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</row>
    <row r="76" ht="6" customHeight="1"/>
    <row r="77" spans="1:105" s="54" customFormat="1" ht="14.25">
      <c r="A77" s="54" t="s">
        <v>155</v>
      </c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</row>
    <row r="78" spans="24:105" s="54" customFormat="1" ht="6" customHeight="1"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</row>
    <row r="79" spans="1:105" s="54" customFormat="1" ht="14.25">
      <c r="A79" s="188" t="s">
        <v>156</v>
      </c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</row>
    <row r="80" ht="10.5" customHeight="1"/>
    <row r="81" spans="1:105" s="57" customFormat="1" ht="45" customHeight="1">
      <c r="A81" s="183" t="s">
        <v>158</v>
      </c>
      <c r="B81" s="183"/>
      <c r="C81" s="183"/>
      <c r="D81" s="183"/>
      <c r="E81" s="183"/>
      <c r="F81" s="183"/>
      <c r="G81" s="183"/>
      <c r="H81" s="183" t="s">
        <v>17</v>
      </c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 t="s">
        <v>208</v>
      </c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 t="s">
        <v>209</v>
      </c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 t="s">
        <v>210</v>
      </c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</row>
    <row r="82" spans="1:105" s="58" customFormat="1" ht="12.75">
      <c r="A82" s="189">
        <v>1</v>
      </c>
      <c r="B82" s="189"/>
      <c r="C82" s="189"/>
      <c r="D82" s="189"/>
      <c r="E82" s="189"/>
      <c r="F82" s="189"/>
      <c r="G82" s="189"/>
      <c r="H82" s="189">
        <v>2</v>
      </c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>
        <v>3</v>
      </c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>
        <v>4</v>
      </c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>
        <v>5</v>
      </c>
      <c r="CK82" s="189"/>
      <c r="CL82" s="189"/>
      <c r="CM82" s="189"/>
      <c r="CN82" s="189"/>
      <c r="CO82" s="189"/>
      <c r="CP82" s="189"/>
      <c r="CQ82" s="189"/>
      <c r="CR82" s="189"/>
      <c r="CS82" s="189"/>
      <c r="CT82" s="189"/>
      <c r="CU82" s="189"/>
      <c r="CV82" s="189"/>
      <c r="CW82" s="189"/>
      <c r="CX82" s="189"/>
      <c r="CY82" s="189"/>
      <c r="CZ82" s="189"/>
      <c r="DA82" s="189"/>
    </row>
    <row r="83" spans="1:105" s="59" customFormat="1" ht="15" customHeight="1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/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191"/>
      <c r="DA83" s="191"/>
    </row>
    <row r="84" spans="1:105" s="59" customFormat="1" ht="15" customHeight="1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</row>
    <row r="85" spans="1:105" s="59" customFormat="1" ht="15" customHeight="1">
      <c r="A85" s="191"/>
      <c r="B85" s="191"/>
      <c r="C85" s="191"/>
      <c r="D85" s="191"/>
      <c r="E85" s="191"/>
      <c r="F85" s="191"/>
      <c r="G85" s="191"/>
      <c r="H85" s="193" t="s">
        <v>169</v>
      </c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2" t="s">
        <v>170</v>
      </c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 t="s">
        <v>170</v>
      </c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</row>
    <row r="87" spans="1:105" s="54" customFormat="1" ht="14.25">
      <c r="A87" s="186" t="s">
        <v>218</v>
      </c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186"/>
      <c r="CF87" s="186"/>
      <c r="CG87" s="186"/>
      <c r="CH87" s="186"/>
      <c r="CI87" s="186"/>
      <c r="CJ87" s="186"/>
      <c r="CK87" s="186"/>
      <c r="CL87" s="186"/>
      <c r="CM87" s="186"/>
      <c r="CN87" s="186"/>
      <c r="CO87" s="186"/>
      <c r="CP87" s="186"/>
      <c r="CQ87" s="186"/>
      <c r="CR87" s="186"/>
      <c r="CS87" s="186"/>
      <c r="CT87" s="186"/>
      <c r="CU87" s="186"/>
      <c r="CV87" s="186"/>
      <c r="CW87" s="186"/>
      <c r="CX87" s="186"/>
      <c r="CY87" s="186"/>
      <c r="CZ87" s="186"/>
      <c r="DA87" s="186"/>
    </row>
    <row r="88" ht="6" customHeight="1"/>
    <row r="89" spans="1:105" s="54" customFormat="1" ht="14.25">
      <c r="A89" s="54" t="s">
        <v>155</v>
      </c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</row>
    <row r="90" spans="24:105" s="54" customFormat="1" ht="6" customHeight="1"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</row>
    <row r="91" spans="1:105" s="54" customFormat="1" ht="14.25">
      <c r="A91" s="188" t="s">
        <v>156</v>
      </c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</row>
    <row r="92" ht="10.5" customHeight="1"/>
    <row r="93" spans="1:105" s="54" customFormat="1" ht="14.25">
      <c r="A93" s="186" t="s">
        <v>219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</row>
    <row r="94" ht="10.5" customHeight="1"/>
    <row r="95" spans="1:105" s="57" customFormat="1" ht="45" customHeight="1">
      <c r="A95" s="183" t="s">
        <v>158</v>
      </c>
      <c r="B95" s="183"/>
      <c r="C95" s="183"/>
      <c r="D95" s="183"/>
      <c r="E95" s="183"/>
      <c r="F95" s="183"/>
      <c r="G95" s="183"/>
      <c r="H95" s="183" t="s">
        <v>212</v>
      </c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 t="s">
        <v>220</v>
      </c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 t="s">
        <v>221</v>
      </c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 t="s">
        <v>222</v>
      </c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 t="s">
        <v>176</v>
      </c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</row>
    <row r="96" spans="1:105" s="58" customFormat="1" ht="12.75">
      <c r="A96" s="189">
        <v>1</v>
      </c>
      <c r="B96" s="189"/>
      <c r="C96" s="189"/>
      <c r="D96" s="189"/>
      <c r="E96" s="189"/>
      <c r="F96" s="189"/>
      <c r="G96" s="189"/>
      <c r="H96" s="189">
        <v>2</v>
      </c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>
        <v>3</v>
      </c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>
        <v>4</v>
      </c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>
        <v>5</v>
      </c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>
        <v>6</v>
      </c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</row>
    <row r="97" spans="1:105" s="59" customFormat="1" ht="15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</row>
    <row r="98" spans="1:105" s="59" customFormat="1" ht="15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W98" s="191"/>
      <c r="BX98" s="191"/>
      <c r="BY98" s="191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91"/>
      <c r="CR98" s="191"/>
      <c r="CS98" s="191"/>
      <c r="CT98" s="191"/>
      <c r="CU98" s="191"/>
      <c r="CV98" s="191"/>
      <c r="CW98" s="191"/>
      <c r="CX98" s="191"/>
      <c r="CY98" s="191"/>
      <c r="CZ98" s="191"/>
      <c r="DA98" s="191"/>
    </row>
    <row r="99" spans="1:105" s="59" customFormat="1" ht="15" customHeight="1">
      <c r="A99" s="191"/>
      <c r="B99" s="191"/>
      <c r="C99" s="191"/>
      <c r="D99" s="191"/>
      <c r="E99" s="191"/>
      <c r="F99" s="191"/>
      <c r="G99" s="191"/>
      <c r="H99" s="217" t="s">
        <v>223</v>
      </c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192" t="s">
        <v>170</v>
      </c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 t="s">
        <v>170</v>
      </c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 t="s">
        <v>170</v>
      </c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1"/>
      <c r="CM99" s="191"/>
      <c r="CN99" s="191"/>
      <c r="CO99" s="191"/>
      <c r="CP99" s="191"/>
      <c r="CQ99" s="191"/>
      <c r="CR99" s="191"/>
      <c r="CS99" s="191"/>
      <c r="CT99" s="191"/>
      <c r="CU99" s="191"/>
      <c r="CV99" s="191"/>
      <c r="CW99" s="191"/>
      <c r="CX99" s="191"/>
      <c r="CY99" s="191"/>
      <c r="CZ99" s="191"/>
      <c r="DA99" s="191"/>
    </row>
    <row r="100" ht="10.5" customHeight="1"/>
    <row r="101" spans="1:105" s="54" customFormat="1" ht="14.25">
      <c r="A101" s="186" t="s">
        <v>224</v>
      </c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6"/>
      <c r="BX101" s="186"/>
      <c r="BY101" s="186"/>
      <c r="BZ101" s="186"/>
      <c r="CA101" s="186"/>
      <c r="CB101" s="186"/>
      <c r="CC101" s="186"/>
      <c r="CD101" s="186"/>
      <c r="CE101" s="186"/>
      <c r="CF101" s="186"/>
      <c r="CG101" s="186"/>
      <c r="CH101" s="186"/>
      <c r="CI101" s="186"/>
      <c r="CJ101" s="186"/>
      <c r="CK101" s="186"/>
      <c r="CL101" s="186"/>
      <c r="CM101" s="186"/>
      <c r="CN101" s="186"/>
      <c r="CO101" s="186"/>
      <c r="CP101" s="186"/>
      <c r="CQ101" s="186"/>
      <c r="CR101" s="186"/>
      <c r="CS101" s="186"/>
      <c r="CT101" s="186"/>
      <c r="CU101" s="186"/>
      <c r="CV101" s="186"/>
      <c r="CW101" s="186"/>
      <c r="CX101" s="186"/>
      <c r="CY101" s="186"/>
      <c r="CZ101" s="186"/>
      <c r="DA101" s="186"/>
    </row>
    <row r="102" ht="10.5" customHeight="1"/>
    <row r="103" spans="1:105" s="57" customFormat="1" ht="45" customHeight="1">
      <c r="A103" s="183" t="s">
        <v>158</v>
      </c>
      <c r="B103" s="183"/>
      <c r="C103" s="183"/>
      <c r="D103" s="183"/>
      <c r="E103" s="183"/>
      <c r="F103" s="183"/>
      <c r="G103" s="183"/>
      <c r="H103" s="183" t="s">
        <v>212</v>
      </c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 t="s">
        <v>225</v>
      </c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 t="s">
        <v>226</v>
      </c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 t="s">
        <v>227</v>
      </c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</row>
    <row r="104" spans="1:105" s="58" customFormat="1" ht="12.75">
      <c r="A104" s="189">
        <v>1</v>
      </c>
      <c r="B104" s="189"/>
      <c r="C104" s="189"/>
      <c r="D104" s="189"/>
      <c r="E104" s="189"/>
      <c r="F104" s="189"/>
      <c r="G104" s="189"/>
      <c r="H104" s="189">
        <v>2</v>
      </c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>
        <v>3</v>
      </c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>
        <v>4</v>
      </c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>
        <v>5</v>
      </c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</row>
    <row r="105" spans="1:105" s="59" customFormat="1" ht="15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1"/>
      <c r="BC105" s="191"/>
      <c r="BD105" s="191"/>
      <c r="BE105" s="191"/>
      <c r="BF105" s="191"/>
      <c r="BG105" s="191"/>
      <c r="BH105" s="191"/>
      <c r="BI105" s="191"/>
      <c r="BJ105" s="191"/>
      <c r="BK105" s="191"/>
      <c r="BL105" s="191"/>
      <c r="BM105" s="191"/>
      <c r="BN105" s="191"/>
      <c r="BO105" s="191"/>
      <c r="BP105" s="191"/>
      <c r="BQ105" s="191"/>
      <c r="BR105" s="191"/>
      <c r="BS105" s="191"/>
      <c r="BT105" s="191"/>
      <c r="BU105" s="191"/>
      <c r="BV105" s="191"/>
      <c r="BW105" s="191"/>
      <c r="BX105" s="191"/>
      <c r="BY105" s="191"/>
      <c r="BZ105" s="191"/>
      <c r="CA105" s="191"/>
      <c r="CB105" s="191"/>
      <c r="CC105" s="191"/>
      <c r="CD105" s="191"/>
      <c r="CE105" s="191"/>
      <c r="CF105" s="191"/>
      <c r="CG105" s="191"/>
      <c r="CH105" s="191"/>
      <c r="CI105" s="191"/>
      <c r="CJ105" s="191"/>
      <c r="CK105" s="191"/>
      <c r="CL105" s="191"/>
      <c r="CM105" s="191"/>
      <c r="CN105" s="191"/>
      <c r="CO105" s="191"/>
      <c r="CP105" s="191"/>
      <c r="CQ105" s="191"/>
      <c r="CR105" s="191"/>
      <c r="CS105" s="191"/>
      <c r="CT105" s="191"/>
      <c r="CU105" s="191"/>
      <c r="CV105" s="191"/>
      <c r="CW105" s="191"/>
      <c r="CX105" s="191"/>
      <c r="CY105" s="191"/>
      <c r="CZ105" s="191"/>
      <c r="DA105" s="191"/>
    </row>
    <row r="106" spans="1:105" s="59" customFormat="1" ht="15" customHeight="1">
      <c r="A106" s="191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</row>
    <row r="107" spans="1:105" s="59" customFormat="1" ht="15" customHeight="1">
      <c r="A107" s="191"/>
      <c r="B107" s="191"/>
      <c r="C107" s="191"/>
      <c r="D107" s="191"/>
      <c r="E107" s="191"/>
      <c r="F107" s="191"/>
      <c r="G107" s="191"/>
      <c r="H107" s="193" t="s">
        <v>169</v>
      </c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3"/>
      <c r="AV107" s="193"/>
      <c r="AW107" s="193"/>
      <c r="AX107" s="193"/>
      <c r="AY107" s="193"/>
      <c r="AZ107" s="193"/>
      <c r="BA107" s="193"/>
      <c r="BB107" s="193"/>
      <c r="BC107" s="193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</row>
    <row r="108" ht="10.5" customHeight="1"/>
    <row r="109" spans="1:105" s="54" customFormat="1" ht="14.25">
      <c r="A109" s="186" t="s">
        <v>228</v>
      </c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/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186"/>
      <c r="CI109" s="186"/>
      <c r="CJ109" s="186"/>
      <c r="CK109" s="186"/>
      <c r="CL109" s="186"/>
      <c r="CM109" s="186"/>
      <c r="CN109" s="186"/>
      <c r="CO109" s="186"/>
      <c r="CP109" s="186"/>
      <c r="CQ109" s="186"/>
      <c r="CR109" s="186"/>
      <c r="CS109" s="186"/>
      <c r="CT109" s="186"/>
      <c r="CU109" s="186"/>
      <c r="CV109" s="186"/>
      <c r="CW109" s="186"/>
      <c r="CX109" s="186"/>
      <c r="CY109" s="186"/>
      <c r="CZ109" s="186"/>
      <c r="DA109" s="186"/>
    </row>
    <row r="110" ht="10.5" customHeight="1"/>
    <row r="111" spans="1:105" s="57" customFormat="1" ht="45" customHeight="1">
      <c r="A111" s="183" t="s">
        <v>158</v>
      </c>
      <c r="B111" s="183"/>
      <c r="C111" s="183"/>
      <c r="D111" s="183"/>
      <c r="E111" s="183"/>
      <c r="F111" s="183"/>
      <c r="G111" s="183"/>
      <c r="H111" s="183" t="s">
        <v>17</v>
      </c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 t="s">
        <v>229</v>
      </c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 t="s">
        <v>230</v>
      </c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 t="s">
        <v>231</v>
      </c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 t="s">
        <v>232</v>
      </c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</row>
    <row r="112" spans="1:105" s="58" customFormat="1" ht="12.75">
      <c r="A112" s="189">
        <v>1</v>
      </c>
      <c r="B112" s="189"/>
      <c r="C112" s="189"/>
      <c r="D112" s="189"/>
      <c r="E112" s="189"/>
      <c r="F112" s="189"/>
      <c r="G112" s="189"/>
      <c r="H112" s="189">
        <v>2</v>
      </c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>
        <v>4</v>
      </c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>
        <v>5</v>
      </c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/>
      <c r="BS112" s="189"/>
      <c r="BT112" s="189"/>
      <c r="BU112" s="189"/>
      <c r="BV112" s="189">
        <v>6</v>
      </c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  <c r="CG112" s="189"/>
      <c r="CH112" s="189"/>
      <c r="CI112" s="189"/>
      <c r="CJ112" s="189"/>
      <c r="CK112" s="189"/>
      <c r="CL112" s="189">
        <v>6</v>
      </c>
      <c r="CM112" s="189"/>
      <c r="CN112" s="189"/>
      <c r="CO112" s="189"/>
      <c r="CP112" s="189"/>
      <c r="CQ112" s="189"/>
      <c r="CR112" s="189"/>
      <c r="CS112" s="189"/>
      <c r="CT112" s="189"/>
      <c r="CU112" s="189"/>
      <c r="CV112" s="189"/>
      <c r="CW112" s="189"/>
      <c r="CX112" s="189"/>
      <c r="CY112" s="189"/>
      <c r="CZ112" s="189"/>
      <c r="DA112" s="189"/>
    </row>
    <row r="113" spans="1:105" s="59" customFormat="1" ht="15" customHeight="1">
      <c r="A113" s="191"/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1"/>
      <c r="AT113" s="191"/>
      <c r="AU113" s="191"/>
      <c r="AV113" s="191"/>
      <c r="AW113" s="191"/>
      <c r="AX113" s="191"/>
      <c r="AY113" s="191"/>
      <c r="AZ113" s="191"/>
      <c r="BA113" s="191"/>
      <c r="BB113" s="191"/>
      <c r="BC113" s="191"/>
      <c r="BD113" s="191"/>
      <c r="BE113" s="191"/>
      <c r="BF113" s="191"/>
      <c r="BG113" s="191"/>
      <c r="BH113" s="191"/>
      <c r="BI113" s="191"/>
      <c r="BJ113" s="191"/>
      <c r="BK113" s="191"/>
      <c r="BL113" s="191"/>
      <c r="BM113" s="191"/>
      <c r="BN113" s="191"/>
      <c r="BO113" s="191"/>
      <c r="BP113" s="191"/>
      <c r="BQ113" s="191"/>
      <c r="BR113" s="191"/>
      <c r="BS113" s="191"/>
      <c r="BT113" s="191"/>
      <c r="BU113" s="191"/>
      <c r="BV113" s="191"/>
      <c r="BW113" s="191"/>
      <c r="BX113" s="191"/>
      <c r="BY113" s="191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1"/>
      <c r="CL113" s="191"/>
      <c r="CM113" s="191"/>
      <c r="CN113" s="191"/>
      <c r="CO113" s="191"/>
      <c r="CP113" s="191"/>
      <c r="CQ113" s="191"/>
      <c r="CR113" s="191"/>
      <c r="CS113" s="191"/>
      <c r="CT113" s="191"/>
      <c r="CU113" s="191"/>
      <c r="CV113" s="191"/>
      <c r="CW113" s="191"/>
      <c r="CX113" s="191"/>
      <c r="CY113" s="191"/>
      <c r="CZ113" s="191"/>
      <c r="DA113" s="191"/>
    </row>
    <row r="114" spans="1:105" s="59" customFormat="1" ht="15" customHeight="1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1"/>
      <c r="AT114" s="191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191"/>
      <c r="BF114" s="191"/>
      <c r="BG114" s="191"/>
      <c r="BH114" s="191"/>
      <c r="BI114" s="191"/>
      <c r="BJ114" s="191"/>
      <c r="BK114" s="191"/>
      <c r="BL114" s="191"/>
      <c r="BM114" s="191"/>
      <c r="BN114" s="191"/>
      <c r="BO114" s="191"/>
      <c r="BP114" s="191"/>
      <c r="BQ114" s="191"/>
      <c r="BR114" s="191"/>
      <c r="BS114" s="191"/>
      <c r="BT114" s="191"/>
      <c r="BU114" s="191"/>
      <c r="BV114" s="191"/>
      <c r="BW114" s="191"/>
      <c r="BX114" s="191"/>
      <c r="BY114" s="191"/>
      <c r="BZ114" s="191"/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1"/>
      <c r="CL114" s="191"/>
      <c r="CM114" s="191"/>
      <c r="CN114" s="191"/>
      <c r="CO114" s="191"/>
      <c r="CP114" s="191"/>
      <c r="CQ114" s="191"/>
      <c r="CR114" s="191"/>
      <c r="CS114" s="191"/>
      <c r="CT114" s="191"/>
      <c r="CU114" s="191"/>
      <c r="CV114" s="191"/>
      <c r="CW114" s="191"/>
      <c r="CX114" s="191"/>
      <c r="CY114" s="191"/>
      <c r="CZ114" s="191"/>
      <c r="DA114" s="191"/>
    </row>
    <row r="115" spans="1:105" s="59" customFormat="1" ht="15" customHeight="1">
      <c r="A115" s="191"/>
      <c r="B115" s="191"/>
      <c r="C115" s="191"/>
      <c r="D115" s="191"/>
      <c r="E115" s="191"/>
      <c r="F115" s="191"/>
      <c r="G115" s="191"/>
      <c r="H115" s="193" t="s">
        <v>169</v>
      </c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2" t="s">
        <v>170</v>
      </c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 t="s">
        <v>170</v>
      </c>
      <c r="BG115" s="192"/>
      <c r="BH115" s="192"/>
      <c r="BI115" s="192"/>
      <c r="BJ115" s="192"/>
      <c r="BK115" s="192"/>
      <c r="BL115" s="192"/>
      <c r="BM115" s="192"/>
      <c r="BN115" s="192"/>
      <c r="BO115" s="192"/>
      <c r="BP115" s="192"/>
      <c r="BQ115" s="192"/>
      <c r="BR115" s="192"/>
      <c r="BS115" s="192"/>
      <c r="BT115" s="192"/>
      <c r="BU115" s="192"/>
      <c r="BV115" s="192" t="s">
        <v>170</v>
      </c>
      <c r="BW115" s="192"/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2"/>
      <c r="CH115" s="192"/>
      <c r="CI115" s="192"/>
      <c r="CJ115" s="192"/>
      <c r="CK115" s="192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</row>
    <row r="117" spans="1:105" s="54" customFormat="1" ht="14.25">
      <c r="A117" s="186" t="s">
        <v>233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186"/>
      <c r="CF117" s="186"/>
      <c r="CG117" s="186"/>
      <c r="CH117" s="186"/>
      <c r="CI117" s="186"/>
      <c r="CJ117" s="186"/>
      <c r="CK117" s="186"/>
      <c r="CL117" s="186"/>
      <c r="CM117" s="186"/>
      <c r="CN117" s="186"/>
      <c r="CO117" s="186"/>
      <c r="CP117" s="186"/>
      <c r="CQ117" s="186"/>
      <c r="CR117" s="186"/>
      <c r="CS117" s="186"/>
      <c r="CT117" s="186"/>
      <c r="CU117" s="186"/>
      <c r="CV117" s="186"/>
      <c r="CW117" s="186"/>
      <c r="CX117" s="186"/>
      <c r="CY117" s="186"/>
      <c r="CZ117" s="186"/>
      <c r="DA117" s="186"/>
    </row>
    <row r="118" ht="10.5" customHeight="1"/>
    <row r="119" spans="1:105" s="57" customFormat="1" ht="45" customHeight="1">
      <c r="A119" s="183" t="s">
        <v>158</v>
      </c>
      <c r="B119" s="183"/>
      <c r="C119" s="183"/>
      <c r="D119" s="183"/>
      <c r="E119" s="183"/>
      <c r="F119" s="183"/>
      <c r="G119" s="183"/>
      <c r="H119" s="183" t="s">
        <v>17</v>
      </c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 t="s">
        <v>234</v>
      </c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 t="s">
        <v>235</v>
      </c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 t="s">
        <v>236</v>
      </c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</row>
    <row r="120" spans="1:105" s="58" customFormat="1" ht="12.75">
      <c r="A120" s="189">
        <v>1</v>
      </c>
      <c r="B120" s="189"/>
      <c r="C120" s="189"/>
      <c r="D120" s="189"/>
      <c r="E120" s="189"/>
      <c r="F120" s="189"/>
      <c r="G120" s="189"/>
      <c r="H120" s="189">
        <v>2</v>
      </c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>
        <v>4</v>
      </c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>
        <v>5</v>
      </c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>
        <v>6</v>
      </c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  <c r="CW120" s="189"/>
      <c r="CX120" s="189"/>
      <c r="CY120" s="189"/>
      <c r="CZ120" s="189"/>
      <c r="DA120" s="189"/>
    </row>
    <row r="121" spans="1:105" s="59" customFormat="1" ht="15" customHeight="1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1"/>
      <c r="CG121" s="191"/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1"/>
      <c r="CU121" s="191"/>
      <c r="CV121" s="191"/>
      <c r="CW121" s="191"/>
      <c r="CX121" s="191"/>
      <c r="CY121" s="191"/>
      <c r="CZ121" s="191"/>
      <c r="DA121" s="191"/>
    </row>
    <row r="122" spans="1:105" s="59" customFormat="1" ht="15" customHeight="1">
      <c r="A122" s="191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191"/>
      <c r="BF122" s="191"/>
      <c r="BG122" s="191"/>
      <c r="BH122" s="191"/>
      <c r="BI122" s="191"/>
      <c r="BJ122" s="191"/>
      <c r="BK122" s="191"/>
      <c r="BL122" s="191"/>
      <c r="BM122" s="191"/>
      <c r="BN122" s="191"/>
      <c r="BO122" s="191"/>
      <c r="BP122" s="191"/>
      <c r="BQ122" s="191"/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1"/>
      <c r="CC122" s="191"/>
      <c r="CD122" s="191"/>
      <c r="CE122" s="191"/>
      <c r="CF122" s="191"/>
      <c r="CG122" s="191"/>
      <c r="CH122" s="191"/>
      <c r="CI122" s="191"/>
      <c r="CJ122" s="191"/>
      <c r="CK122" s="191"/>
      <c r="CL122" s="191"/>
      <c r="CM122" s="191"/>
      <c r="CN122" s="191"/>
      <c r="CO122" s="191"/>
      <c r="CP122" s="191"/>
      <c r="CQ122" s="191"/>
      <c r="CR122" s="191"/>
      <c r="CS122" s="191"/>
      <c r="CT122" s="191"/>
      <c r="CU122" s="191"/>
      <c r="CV122" s="191"/>
      <c r="CW122" s="191"/>
      <c r="CX122" s="191"/>
      <c r="CY122" s="191"/>
      <c r="CZ122" s="191"/>
      <c r="DA122" s="191"/>
    </row>
    <row r="123" spans="1:105" s="59" customFormat="1" ht="15" customHeight="1">
      <c r="A123" s="191"/>
      <c r="B123" s="191"/>
      <c r="C123" s="191"/>
      <c r="D123" s="191"/>
      <c r="E123" s="191"/>
      <c r="F123" s="191"/>
      <c r="G123" s="191"/>
      <c r="H123" s="193" t="s">
        <v>169</v>
      </c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  <c r="AM123" s="193"/>
      <c r="AN123" s="193"/>
      <c r="AO123" s="193"/>
      <c r="AP123" s="193"/>
      <c r="AQ123" s="193"/>
      <c r="AR123" s="193"/>
      <c r="AS123" s="193"/>
      <c r="AT123" s="193"/>
      <c r="AU123" s="193"/>
      <c r="AV123" s="193"/>
      <c r="AW123" s="193"/>
      <c r="AX123" s="193"/>
      <c r="AY123" s="193"/>
      <c r="AZ123" s="193"/>
      <c r="BA123" s="193"/>
      <c r="BB123" s="193"/>
      <c r="BC123" s="193"/>
      <c r="BD123" s="192" t="s">
        <v>170</v>
      </c>
      <c r="BE123" s="192"/>
      <c r="BF123" s="192"/>
      <c r="BG123" s="192"/>
      <c r="BH123" s="192"/>
      <c r="BI123" s="192"/>
      <c r="BJ123" s="192"/>
      <c r="BK123" s="192"/>
      <c r="BL123" s="192"/>
      <c r="BM123" s="192"/>
      <c r="BN123" s="192"/>
      <c r="BO123" s="192"/>
      <c r="BP123" s="192"/>
      <c r="BQ123" s="192"/>
      <c r="BR123" s="192"/>
      <c r="BS123" s="192"/>
      <c r="BT123" s="192" t="s">
        <v>170</v>
      </c>
      <c r="BU123" s="192"/>
      <c r="BV123" s="192"/>
      <c r="BW123" s="192"/>
      <c r="BX123" s="192"/>
      <c r="BY123" s="192"/>
      <c r="BZ123" s="192"/>
      <c r="CA123" s="192"/>
      <c r="CB123" s="192"/>
      <c r="CC123" s="192"/>
      <c r="CD123" s="192"/>
      <c r="CE123" s="192"/>
      <c r="CF123" s="192"/>
      <c r="CG123" s="192"/>
      <c r="CH123" s="192"/>
      <c r="CI123" s="192"/>
      <c r="CJ123" s="192" t="s">
        <v>170</v>
      </c>
      <c r="CK123" s="192"/>
      <c r="CL123" s="192"/>
      <c r="CM123" s="192"/>
      <c r="CN123" s="192"/>
      <c r="CO123" s="192"/>
      <c r="CP123" s="192"/>
      <c r="CQ123" s="192"/>
      <c r="CR123" s="192"/>
      <c r="CS123" s="192"/>
      <c r="CT123" s="192"/>
      <c r="CU123" s="192"/>
      <c r="CV123" s="192"/>
      <c r="CW123" s="192"/>
      <c r="CX123" s="192"/>
      <c r="CY123" s="192"/>
      <c r="CZ123" s="192"/>
      <c r="DA123" s="192"/>
    </row>
    <row r="125" spans="1:105" s="54" customFormat="1" ht="14.25">
      <c r="A125" s="186" t="s">
        <v>237</v>
      </c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186"/>
      <c r="CG125" s="186"/>
      <c r="CH125" s="186"/>
      <c r="CI125" s="186"/>
      <c r="CJ125" s="186"/>
      <c r="CK125" s="186"/>
      <c r="CL125" s="186"/>
      <c r="CM125" s="186"/>
      <c r="CN125" s="186"/>
      <c r="CO125" s="186"/>
      <c r="CP125" s="186"/>
      <c r="CQ125" s="186"/>
      <c r="CR125" s="186"/>
      <c r="CS125" s="186"/>
      <c r="CT125" s="186"/>
      <c r="CU125" s="186"/>
      <c r="CV125" s="186"/>
      <c r="CW125" s="186"/>
      <c r="CX125" s="186"/>
      <c r="CY125" s="186"/>
      <c r="CZ125" s="186"/>
      <c r="DA125" s="186"/>
    </row>
    <row r="126" ht="10.5" customHeight="1"/>
    <row r="127" spans="1:105" s="57" customFormat="1" ht="45" customHeight="1">
      <c r="A127" s="183" t="s">
        <v>158</v>
      </c>
      <c r="B127" s="183"/>
      <c r="C127" s="183"/>
      <c r="D127" s="183"/>
      <c r="E127" s="183"/>
      <c r="F127" s="183"/>
      <c r="G127" s="183"/>
      <c r="H127" s="183" t="s">
        <v>212</v>
      </c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/>
      <c r="BB127" s="183"/>
      <c r="BC127" s="183"/>
      <c r="BD127" s="183" t="s">
        <v>238</v>
      </c>
      <c r="BE127" s="183"/>
      <c r="BF127" s="183"/>
      <c r="BG127" s="183"/>
      <c r="BH127" s="183"/>
      <c r="BI127" s="183"/>
      <c r="BJ127" s="183"/>
      <c r="BK127" s="183"/>
      <c r="BL127" s="183"/>
      <c r="BM127" s="183"/>
      <c r="BN127" s="183"/>
      <c r="BO127" s="183"/>
      <c r="BP127" s="183"/>
      <c r="BQ127" s="183"/>
      <c r="BR127" s="183"/>
      <c r="BS127" s="183"/>
      <c r="BT127" s="183" t="s">
        <v>239</v>
      </c>
      <c r="BU127" s="183"/>
      <c r="BV127" s="183"/>
      <c r="BW127" s="183"/>
      <c r="BX127" s="183"/>
      <c r="BY127" s="183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 t="s">
        <v>240</v>
      </c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</row>
    <row r="128" spans="1:105" s="58" customFormat="1" ht="12.75">
      <c r="A128" s="189">
        <v>1</v>
      </c>
      <c r="B128" s="189"/>
      <c r="C128" s="189"/>
      <c r="D128" s="189"/>
      <c r="E128" s="189"/>
      <c r="F128" s="189"/>
      <c r="G128" s="189"/>
      <c r="H128" s="189">
        <v>2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89"/>
      <c r="BB128" s="189"/>
      <c r="BC128" s="189"/>
      <c r="BD128" s="189">
        <v>3</v>
      </c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/>
      <c r="BS128" s="189"/>
      <c r="BT128" s="189">
        <v>4</v>
      </c>
      <c r="BU128" s="189"/>
      <c r="BV128" s="189"/>
      <c r="BW128" s="189"/>
      <c r="BX128" s="189"/>
      <c r="BY128" s="189"/>
      <c r="BZ128" s="189"/>
      <c r="CA128" s="189"/>
      <c r="CB128" s="189"/>
      <c r="CC128" s="189"/>
      <c r="CD128" s="189"/>
      <c r="CE128" s="189"/>
      <c r="CF128" s="189"/>
      <c r="CG128" s="189"/>
      <c r="CH128" s="189"/>
      <c r="CI128" s="189"/>
      <c r="CJ128" s="189">
        <v>5</v>
      </c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</row>
    <row r="129" spans="1:105" s="59" customFormat="1" ht="15" customHeight="1">
      <c r="A129" s="191">
        <v>1</v>
      </c>
      <c r="B129" s="191"/>
      <c r="C129" s="191"/>
      <c r="D129" s="191"/>
      <c r="E129" s="191"/>
      <c r="F129" s="191"/>
      <c r="G129" s="191"/>
      <c r="H129" s="191" t="s">
        <v>455</v>
      </c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  <c r="AG129" s="191"/>
      <c r="AH129" s="191"/>
      <c r="AI129" s="191"/>
      <c r="AJ129" s="191"/>
      <c r="AK129" s="191"/>
      <c r="AL129" s="191"/>
      <c r="AM129" s="191"/>
      <c r="AN129" s="191"/>
      <c r="AO129" s="191"/>
      <c r="AP129" s="191"/>
      <c r="AQ129" s="191"/>
      <c r="AR129" s="191"/>
      <c r="AS129" s="191"/>
      <c r="AT129" s="191"/>
      <c r="AU129" s="191"/>
      <c r="AV129" s="191"/>
      <c r="AW129" s="191"/>
      <c r="AX129" s="191"/>
      <c r="AY129" s="191"/>
      <c r="AZ129" s="191"/>
      <c r="BA129" s="191"/>
      <c r="BB129" s="191"/>
      <c r="BC129" s="191"/>
      <c r="BD129" s="191" t="s">
        <v>456</v>
      </c>
      <c r="BE129" s="191"/>
      <c r="BF129" s="191"/>
      <c r="BG129" s="191"/>
      <c r="BH129" s="191"/>
      <c r="BI129" s="191"/>
      <c r="BJ129" s="191"/>
      <c r="BK129" s="191"/>
      <c r="BL129" s="191"/>
      <c r="BM129" s="191"/>
      <c r="BN129" s="191"/>
      <c r="BO129" s="191"/>
      <c r="BP129" s="191"/>
      <c r="BQ129" s="191"/>
      <c r="BR129" s="191"/>
      <c r="BS129" s="191"/>
      <c r="BT129" s="191">
        <v>1</v>
      </c>
      <c r="BU129" s="191"/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1"/>
      <c r="CH129" s="191"/>
      <c r="CI129" s="191"/>
      <c r="CJ129" s="191">
        <v>199287.92</v>
      </c>
      <c r="CK129" s="191"/>
      <c r="CL129" s="191"/>
      <c r="CM129" s="191"/>
      <c r="CN129" s="191"/>
      <c r="CO129" s="191"/>
      <c r="CP129" s="191"/>
      <c r="CQ129" s="191"/>
      <c r="CR129" s="191"/>
      <c r="CS129" s="191"/>
      <c r="CT129" s="191"/>
      <c r="CU129" s="191"/>
      <c r="CV129" s="191"/>
      <c r="CW129" s="191"/>
      <c r="CX129" s="191"/>
      <c r="CY129" s="191"/>
      <c r="CZ129" s="191"/>
      <c r="DA129" s="191"/>
    </row>
    <row r="130" spans="1:105" s="59" customFormat="1" ht="15" customHeight="1">
      <c r="A130" s="191"/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</row>
    <row r="131" spans="1:105" s="59" customFormat="1" ht="15" customHeight="1">
      <c r="A131" s="191"/>
      <c r="B131" s="191"/>
      <c r="C131" s="191"/>
      <c r="D131" s="191"/>
      <c r="E131" s="191"/>
      <c r="F131" s="191"/>
      <c r="G131" s="191"/>
      <c r="H131" s="193" t="s">
        <v>169</v>
      </c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  <c r="AW131" s="193"/>
      <c r="AX131" s="193"/>
      <c r="AY131" s="193"/>
      <c r="AZ131" s="193"/>
      <c r="BA131" s="193"/>
      <c r="BB131" s="193"/>
      <c r="BC131" s="193"/>
      <c r="BD131" s="192" t="s">
        <v>170</v>
      </c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 t="s">
        <v>170</v>
      </c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</row>
    <row r="133" spans="1:105" s="54" customFormat="1" ht="14.25">
      <c r="A133" s="186" t="s">
        <v>241</v>
      </c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  <c r="BU133" s="186"/>
      <c r="BV133" s="186"/>
      <c r="BW133" s="186"/>
      <c r="BX133" s="186"/>
      <c r="BY133" s="186"/>
      <c r="BZ133" s="186"/>
      <c r="CA133" s="186"/>
      <c r="CB133" s="186"/>
      <c r="CC133" s="186"/>
      <c r="CD133" s="186"/>
      <c r="CE133" s="186"/>
      <c r="CF133" s="186"/>
      <c r="CG133" s="186"/>
      <c r="CH133" s="186"/>
      <c r="CI133" s="186"/>
      <c r="CJ133" s="186"/>
      <c r="CK133" s="186"/>
      <c r="CL133" s="186"/>
      <c r="CM133" s="186"/>
      <c r="CN133" s="186"/>
      <c r="CO133" s="186"/>
      <c r="CP133" s="186"/>
      <c r="CQ133" s="186"/>
      <c r="CR133" s="186"/>
      <c r="CS133" s="186"/>
      <c r="CT133" s="186"/>
      <c r="CU133" s="186"/>
      <c r="CV133" s="186"/>
      <c r="CW133" s="186"/>
      <c r="CX133" s="186"/>
      <c r="CY133" s="186"/>
      <c r="CZ133" s="186"/>
      <c r="DA133" s="186"/>
    </row>
    <row r="134" ht="10.5" customHeight="1"/>
    <row r="135" spans="1:105" ht="30" customHeight="1">
      <c r="A135" s="183" t="s">
        <v>158</v>
      </c>
      <c r="B135" s="183"/>
      <c r="C135" s="183"/>
      <c r="D135" s="183"/>
      <c r="E135" s="183"/>
      <c r="F135" s="183"/>
      <c r="G135" s="183"/>
      <c r="H135" s="183" t="s">
        <v>212</v>
      </c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 t="s">
        <v>242</v>
      </c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 t="s">
        <v>243</v>
      </c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</row>
    <row r="136" spans="1:105" s="49" customFormat="1" ht="12.75">
      <c r="A136" s="189">
        <v>1</v>
      </c>
      <c r="B136" s="189"/>
      <c r="C136" s="189"/>
      <c r="D136" s="189"/>
      <c r="E136" s="189"/>
      <c r="F136" s="189"/>
      <c r="G136" s="189"/>
      <c r="H136" s="189">
        <v>2</v>
      </c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>
        <v>3</v>
      </c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>
        <v>4</v>
      </c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</row>
    <row r="137" spans="1:105" ht="15" customHeight="1">
      <c r="A137" s="191"/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</row>
    <row r="138" spans="1:105" ht="15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191"/>
      <c r="BF138" s="191"/>
      <c r="BG138" s="191"/>
      <c r="BH138" s="191"/>
      <c r="BI138" s="191"/>
      <c r="BJ138" s="191"/>
      <c r="BK138" s="191"/>
      <c r="BL138" s="191"/>
      <c r="BM138" s="191"/>
      <c r="BN138" s="191"/>
      <c r="BO138" s="191"/>
      <c r="BP138" s="191"/>
      <c r="BQ138" s="191"/>
      <c r="BR138" s="191"/>
      <c r="BS138" s="191"/>
      <c r="BT138" s="191"/>
      <c r="BU138" s="191"/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1"/>
      <c r="CH138" s="191"/>
      <c r="CI138" s="191"/>
      <c r="CJ138" s="191"/>
      <c r="CK138" s="191"/>
      <c r="CL138" s="191"/>
      <c r="CM138" s="191"/>
      <c r="CN138" s="191"/>
      <c r="CO138" s="191"/>
      <c r="CP138" s="191"/>
      <c r="CQ138" s="191"/>
      <c r="CR138" s="191"/>
      <c r="CS138" s="191"/>
      <c r="CT138" s="191"/>
      <c r="CU138" s="191"/>
      <c r="CV138" s="191"/>
      <c r="CW138" s="191"/>
      <c r="CX138" s="191"/>
      <c r="CY138" s="191"/>
      <c r="CZ138" s="191"/>
      <c r="DA138" s="191"/>
    </row>
    <row r="139" spans="1:105" ht="15" customHeight="1">
      <c r="A139" s="191"/>
      <c r="B139" s="191"/>
      <c r="C139" s="191"/>
      <c r="D139" s="191"/>
      <c r="E139" s="191"/>
      <c r="F139" s="191"/>
      <c r="G139" s="191"/>
      <c r="H139" s="264" t="s">
        <v>169</v>
      </c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  <c r="BC139" s="264"/>
      <c r="BD139" s="264"/>
      <c r="BE139" s="264"/>
      <c r="BF139" s="264"/>
      <c r="BG139" s="264"/>
      <c r="BH139" s="264"/>
      <c r="BI139" s="264"/>
      <c r="BJ139" s="264"/>
      <c r="BK139" s="264"/>
      <c r="BL139" s="264"/>
      <c r="BM139" s="264"/>
      <c r="BN139" s="264"/>
      <c r="BO139" s="264"/>
      <c r="BP139" s="264"/>
      <c r="BQ139" s="264"/>
      <c r="BR139" s="264"/>
      <c r="BS139" s="264"/>
      <c r="BT139" s="192" t="s">
        <v>170</v>
      </c>
      <c r="BU139" s="192"/>
      <c r="BV139" s="192"/>
      <c r="BW139" s="192"/>
      <c r="BX139" s="192"/>
      <c r="BY139" s="192"/>
      <c r="BZ139" s="192"/>
      <c r="CA139" s="192"/>
      <c r="CB139" s="192"/>
      <c r="CC139" s="192"/>
      <c r="CD139" s="192"/>
      <c r="CE139" s="192"/>
      <c r="CF139" s="192"/>
      <c r="CG139" s="192"/>
      <c r="CH139" s="192"/>
      <c r="CI139" s="192"/>
      <c r="CJ139" s="191"/>
      <c r="CK139" s="191"/>
      <c r="CL139" s="191"/>
      <c r="CM139" s="191"/>
      <c r="CN139" s="191"/>
      <c r="CO139" s="191"/>
      <c r="CP139" s="191"/>
      <c r="CQ139" s="191"/>
      <c r="CR139" s="191"/>
      <c r="CS139" s="191"/>
      <c r="CT139" s="191"/>
      <c r="CU139" s="191"/>
      <c r="CV139" s="191"/>
      <c r="CW139" s="191"/>
      <c r="CX139" s="191"/>
      <c r="CY139" s="191"/>
      <c r="CZ139" s="191"/>
      <c r="DA139" s="191"/>
    </row>
    <row r="141" spans="1:105" s="54" customFormat="1" ht="28.5" customHeight="1">
      <c r="A141" s="201" t="s">
        <v>244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</row>
    <row r="142" ht="10.5" customHeight="1"/>
    <row r="143" spans="1:105" s="57" customFormat="1" ht="30" customHeight="1">
      <c r="A143" s="183" t="s">
        <v>158</v>
      </c>
      <c r="B143" s="183"/>
      <c r="C143" s="183"/>
      <c r="D143" s="183"/>
      <c r="E143" s="183"/>
      <c r="F143" s="183"/>
      <c r="G143" s="183"/>
      <c r="H143" s="183" t="s">
        <v>212</v>
      </c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 t="s">
        <v>234</v>
      </c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 t="s">
        <v>245</v>
      </c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 t="s">
        <v>246</v>
      </c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</row>
    <row r="144" spans="1:105" s="58" customFormat="1" ht="14.25">
      <c r="A144" s="191"/>
      <c r="B144" s="191"/>
      <c r="C144" s="191"/>
      <c r="D144" s="191"/>
      <c r="E144" s="191"/>
      <c r="F144" s="191"/>
      <c r="G144" s="191"/>
      <c r="H144" s="189">
        <v>1</v>
      </c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>
        <v>2</v>
      </c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>
        <v>3</v>
      </c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>
        <v>4</v>
      </c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</row>
    <row r="145" spans="1:105" s="59" customFormat="1" ht="15" customHeight="1">
      <c r="A145" s="191">
        <v>1</v>
      </c>
      <c r="B145" s="191"/>
      <c r="C145" s="191"/>
      <c r="D145" s="191"/>
      <c r="E145" s="191"/>
      <c r="F145" s="191"/>
      <c r="G145" s="191"/>
      <c r="H145" s="191" t="s">
        <v>329</v>
      </c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>
        <v>4</v>
      </c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>
        <f>CJ145/BD145</f>
        <v>25000</v>
      </c>
      <c r="BU145" s="191"/>
      <c r="BV145" s="191"/>
      <c r="BW145" s="191"/>
      <c r="BX145" s="191"/>
      <c r="BY145" s="191"/>
      <c r="BZ145" s="191"/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>
        <v>100000</v>
      </c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</row>
    <row r="146" spans="1:105" s="59" customFormat="1" ht="15" customHeight="1">
      <c r="A146" s="191"/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</row>
    <row r="147" spans="1:105" s="59" customFormat="1" ht="15" customHeight="1">
      <c r="A147" s="191"/>
      <c r="B147" s="191"/>
      <c r="C147" s="191"/>
      <c r="D147" s="191"/>
      <c r="E147" s="191"/>
      <c r="F147" s="191"/>
      <c r="G147" s="191"/>
      <c r="H147" s="193" t="s">
        <v>169</v>
      </c>
      <c r="I147" s="193"/>
      <c r="J147" s="193"/>
      <c r="K147" s="193"/>
      <c r="L147" s="193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  <c r="AW147" s="193"/>
      <c r="AX147" s="193"/>
      <c r="AY147" s="193"/>
      <c r="AZ147" s="193"/>
      <c r="BA147" s="193"/>
      <c r="BB147" s="193"/>
      <c r="BC147" s="193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2" t="s">
        <v>170</v>
      </c>
      <c r="BU147" s="192"/>
      <c r="BV147" s="192"/>
      <c r="BW147" s="192"/>
      <c r="BX147" s="192"/>
      <c r="BY147" s="192"/>
      <c r="BZ147" s="192"/>
      <c r="CA147" s="192"/>
      <c r="CB147" s="192"/>
      <c r="CC147" s="192"/>
      <c r="CD147" s="192"/>
      <c r="CE147" s="192"/>
      <c r="CF147" s="192"/>
      <c r="CG147" s="192"/>
      <c r="CH147" s="192"/>
      <c r="CI147" s="192"/>
      <c r="CJ147" s="191">
        <f>CJ145+CJ146</f>
        <v>100000</v>
      </c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</row>
  </sheetData>
  <sheetProtection/>
  <mergeCells count="429"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</mergeCells>
  <printOptions/>
  <pageMargins left="0.7874015748031497" right="0.5118110236220472" top="0.5118110236220472" bottom="0.3937007874015748" header="0.1968503937007874" footer="0.3937007874015748"/>
  <pageSetup fitToHeight="22" fitToWidth="1" horizontalDpi="600" verticalDpi="600" orientation="portrait" paperSize="9" scale="87" r:id="rId1"/>
  <rowBreaks count="3" manualBreakCount="3">
    <brk id="38" max="0" man="1"/>
    <brk id="86" max="0" man="1"/>
    <brk id="13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7">
      <selection activeCell="J9" sqref="J9"/>
    </sheetView>
  </sheetViews>
  <sheetFormatPr defaultColWidth="8.25390625" defaultRowHeight="14.25"/>
  <cols>
    <col min="1" max="1" width="14.875" style="1" customWidth="1"/>
    <col min="2" max="3" width="8.25390625" style="1" customWidth="1"/>
    <col min="4" max="4" width="13.875" style="1" customWidth="1"/>
    <col min="5" max="5" width="14.625" style="1" customWidth="1"/>
    <col min="6" max="6" width="16.125" style="1" customWidth="1"/>
    <col min="7" max="7" width="12.125" style="1" customWidth="1"/>
    <col min="8" max="9" width="10.375" style="1" customWidth="1"/>
    <col min="10" max="10" width="13.75390625" style="1" customWidth="1"/>
    <col min="11" max="11" width="14.25390625" style="1" customWidth="1"/>
    <col min="12" max="12" width="13.875" style="1" customWidth="1"/>
    <col min="13" max="16384" width="8.25390625" style="1" customWidth="1"/>
  </cols>
  <sheetData>
    <row r="1" spans="1:12" ht="17.25" customHeight="1">
      <c r="A1" s="265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12.75" customHeight="1">
      <c r="A2" s="265" t="s">
        <v>433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1:12" ht="19.5" customHeight="1">
      <c r="K3" s="147" t="s">
        <v>429</v>
      </c>
      <c r="L3" s="147"/>
    </row>
    <row r="4" spans="1:12" s="60" customFormat="1" ht="22.5" customHeight="1">
      <c r="A4" s="175" t="s">
        <v>17</v>
      </c>
      <c r="B4" s="175" t="s">
        <v>21</v>
      </c>
      <c r="C4" s="175" t="s">
        <v>248</v>
      </c>
      <c r="D4" s="175" t="s">
        <v>249</v>
      </c>
      <c r="E4" s="175"/>
      <c r="F4" s="175"/>
      <c r="G4" s="175"/>
      <c r="H4" s="175"/>
      <c r="I4" s="175"/>
      <c r="J4" s="175"/>
      <c r="K4" s="175"/>
      <c r="L4" s="175"/>
    </row>
    <row r="5" spans="1:12" s="60" customFormat="1" ht="15" customHeight="1">
      <c r="A5" s="175"/>
      <c r="B5" s="175"/>
      <c r="C5" s="175"/>
      <c r="D5" s="175" t="s">
        <v>250</v>
      </c>
      <c r="E5" s="175"/>
      <c r="F5" s="175"/>
      <c r="G5" s="175" t="s">
        <v>20</v>
      </c>
      <c r="H5" s="175"/>
      <c r="I5" s="175"/>
      <c r="J5" s="175"/>
      <c r="K5" s="175"/>
      <c r="L5" s="175"/>
    </row>
    <row r="6" spans="1:12" s="60" customFormat="1" ht="37.5" customHeight="1">
      <c r="A6" s="175"/>
      <c r="B6" s="175"/>
      <c r="C6" s="175"/>
      <c r="D6" s="175"/>
      <c r="E6" s="175"/>
      <c r="F6" s="175"/>
      <c r="G6" s="175" t="s">
        <v>251</v>
      </c>
      <c r="H6" s="175"/>
      <c r="I6" s="175"/>
      <c r="J6" s="175" t="s">
        <v>252</v>
      </c>
      <c r="K6" s="175"/>
      <c r="L6" s="175"/>
    </row>
    <row r="7" spans="1:12" s="60" customFormat="1" ht="69" customHeight="1">
      <c r="A7" s="175"/>
      <c r="B7" s="175"/>
      <c r="C7" s="175"/>
      <c r="D7" s="61" t="s">
        <v>253</v>
      </c>
      <c r="E7" s="61" t="s">
        <v>254</v>
      </c>
      <c r="F7" s="61" t="s">
        <v>255</v>
      </c>
      <c r="G7" s="61" t="s">
        <v>253</v>
      </c>
      <c r="H7" s="61" t="s">
        <v>254</v>
      </c>
      <c r="I7" s="61" t="s">
        <v>255</v>
      </c>
      <c r="J7" s="61" t="s">
        <v>253</v>
      </c>
      <c r="K7" s="61" t="s">
        <v>254</v>
      </c>
      <c r="L7" s="61" t="s">
        <v>255</v>
      </c>
    </row>
    <row r="8" spans="1:12" s="60" customFormat="1" ht="15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</row>
    <row r="9" spans="1:12" s="60" customFormat="1" ht="78.75">
      <c r="A9" s="20" t="s">
        <v>256</v>
      </c>
      <c r="B9" s="21" t="s">
        <v>257</v>
      </c>
      <c r="C9" s="20" t="s">
        <v>63</v>
      </c>
      <c r="D9" s="62">
        <f>D13</f>
        <v>19493183.18</v>
      </c>
      <c r="E9" s="62">
        <f>E11+E13</f>
        <v>14190000</v>
      </c>
      <c r="F9" s="62">
        <f>F11+F13</f>
        <v>14680000</v>
      </c>
      <c r="G9" s="62"/>
      <c r="H9" s="62"/>
      <c r="I9" s="62"/>
      <c r="J9" s="62">
        <f>J13</f>
        <v>19493183.18</v>
      </c>
      <c r="K9" s="63">
        <f>K13</f>
        <v>14190000</v>
      </c>
      <c r="L9" s="63">
        <f>L13</f>
        <v>14680000</v>
      </c>
    </row>
    <row r="10" spans="1:12" s="60" customFormat="1" ht="15.75">
      <c r="A10" s="20" t="s">
        <v>18</v>
      </c>
      <c r="B10" s="21"/>
      <c r="C10" s="20"/>
      <c r="D10" s="62"/>
      <c r="E10" s="62"/>
      <c r="F10" s="62"/>
      <c r="G10" s="62"/>
      <c r="H10" s="62"/>
      <c r="I10" s="62"/>
      <c r="J10" s="63"/>
      <c r="K10" s="63"/>
      <c r="L10" s="63"/>
    </row>
    <row r="11" spans="1:12" s="60" customFormat="1" ht="126">
      <c r="A11" s="20" t="s">
        <v>258</v>
      </c>
      <c r="B11" s="21" t="s">
        <v>259</v>
      </c>
      <c r="C11" s="20" t="s">
        <v>63</v>
      </c>
      <c r="D11" s="62"/>
      <c r="E11" s="62"/>
      <c r="F11" s="62"/>
      <c r="G11" s="62"/>
      <c r="H11" s="62"/>
      <c r="I11" s="62"/>
      <c r="J11" s="63"/>
      <c r="K11" s="63"/>
      <c r="L11" s="63"/>
    </row>
    <row r="12" spans="1:12" s="60" customFormat="1" ht="18" customHeight="1">
      <c r="A12" s="20"/>
      <c r="B12" s="21"/>
      <c r="C12" s="20"/>
      <c r="D12" s="62"/>
      <c r="E12" s="62"/>
      <c r="F12" s="62"/>
      <c r="G12" s="62"/>
      <c r="H12" s="62"/>
      <c r="I12" s="62"/>
      <c r="J12" s="63"/>
      <c r="K12" s="63"/>
      <c r="L12" s="63"/>
    </row>
    <row r="13" spans="1:12" s="60" customFormat="1" ht="63">
      <c r="A13" s="20" t="s">
        <v>260</v>
      </c>
      <c r="B13" s="21" t="s">
        <v>261</v>
      </c>
      <c r="C13" s="20"/>
      <c r="D13" s="62">
        <f>J13</f>
        <v>19493183.18</v>
      </c>
      <c r="E13" s="62">
        <f>K13</f>
        <v>14190000</v>
      </c>
      <c r="F13" s="62">
        <f>L13</f>
        <v>14680000</v>
      </c>
      <c r="G13" s="62"/>
      <c r="H13" s="62"/>
      <c r="I13" s="62"/>
      <c r="J13" s="62">
        <f>стр_03!G51</f>
        <v>19493183.18</v>
      </c>
      <c r="K13" s="62">
        <v>14190000</v>
      </c>
      <c r="L13" s="62">
        <v>14680000</v>
      </c>
    </row>
    <row r="14" spans="1:12" s="60" customFormat="1" ht="23.25" customHeight="1">
      <c r="A14" s="20"/>
      <c r="B14" s="21"/>
      <c r="C14" s="20"/>
      <c r="D14" s="62"/>
      <c r="E14" s="62"/>
      <c r="F14" s="62"/>
      <c r="G14" s="62"/>
      <c r="H14" s="62"/>
      <c r="I14" s="62"/>
      <c r="J14" s="63"/>
      <c r="K14" s="63"/>
      <c r="L14" s="63"/>
    </row>
    <row r="15" s="60" customFormat="1" ht="15.75">
      <c r="B15" s="64"/>
    </row>
    <row r="16" s="60" customFormat="1" ht="15.75">
      <c r="B16" s="64"/>
    </row>
    <row r="17" s="60" customFormat="1" ht="15.75">
      <c r="B17" s="64"/>
    </row>
    <row r="18" s="60" customFormat="1" ht="15.75">
      <c r="B18" s="64"/>
    </row>
    <row r="19" s="60" customFormat="1" ht="15.75">
      <c r="B19" s="64"/>
    </row>
    <row r="20" s="60" customFormat="1" ht="15.75">
      <c r="B20" s="64"/>
    </row>
    <row r="21" s="60" customFormat="1" ht="15.75">
      <c r="B21" s="64"/>
    </row>
    <row r="22" s="60" customFormat="1" ht="15.75">
      <c r="B22" s="64"/>
    </row>
    <row r="23" s="60" customFormat="1" ht="15.75">
      <c r="B23" s="64"/>
    </row>
    <row r="24" s="60" customFormat="1" ht="15.75">
      <c r="B24" s="64"/>
    </row>
    <row r="25" s="60" customFormat="1" ht="15.75">
      <c r="B25" s="64"/>
    </row>
    <row r="26" s="60" customFormat="1" ht="15.75">
      <c r="B26" s="64"/>
    </row>
    <row r="27" s="60" customFormat="1" ht="15.75">
      <c r="B27" s="64"/>
    </row>
    <row r="28" s="60" customFormat="1" ht="15.75">
      <c r="B28" s="64"/>
    </row>
    <row r="29" s="60" customFormat="1" ht="15.75">
      <c r="B29" s="64"/>
    </row>
    <row r="30" s="60" customFormat="1" ht="15.75">
      <c r="B30" s="64"/>
    </row>
    <row r="31" s="60" customFormat="1" ht="15.75">
      <c r="B31" s="64"/>
    </row>
    <row r="32" s="60" customFormat="1" ht="15.75">
      <c r="B32" s="64"/>
    </row>
    <row r="33" s="60" customFormat="1" ht="15.75"/>
    <row r="34" s="60" customFormat="1" ht="15.75"/>
    <row r="35" s="60" customFormat="1" ht="15.75"/>
    <row r="36" s="60" customFormat="1" ht="15.75"/>
    <row r="37" s="60" customFormat="1" ht="15.75"/>
    <row r="38" s="60" customFormat="1" ht="15.75"/>
    <row r="39" s="60" customFormat="1" ht="15.75"/>
    <row r="40" s="60" customFormat="1" ht="15.75"/>
    <row r="41" s="60" customFormat="1" ht="15.75"/>
    <row r="42" s="3" customFormat="1" ht="18.75"/>
    <row r="43" s="3" customFormat="1" ht="18.75"/>
    <row r="44" s="3" customFormat="1" ht="18.75"/>
    <row r="45" s="3" customFormat="1" ht="18.75"/>
    <row r="46" s="3" customFormat="1" ht="18.75"/>
    <row r="47" s="3" customFormat="1" ht="18.75"/>
    <row r="48" s="3" customFormat="1" ht="18.75"/>
    <row r="49" s="3" customFormat="1" ht="18.75"/>
    <row r="50" s="3" customFormat="1" ht="18.75"/>
    <row r="51" s="3" customFormat="1" ht="18.75"/>
    <row r="52" s="3" customFormat="1" ht="18.75"/>
    <row r="53" s="3" customFormat="1" ht="18.75"/>
    <row r="54" s="3" customFormat="1" ht="18.75"/>
    <row r="55" s="3" customFormat="1" ht="18.75"/>
    <row r="56" s="3" customFormat="1" ht="18.75"/>
    <row r="57" s="3" customFormat="1" ht="18.75"/>
    <row r="58" s="3" customFormat="1" ht="18.75"/>
    <row r="59" s="3" customFormat="1" ht="18.75"/>
    <row r="60" s="3" customFormat="1" ht="18.75"/>
    <row r="61" s="3" customFormat="1" ht="18.75"/>
    <row r="62" s="3" customFormat="1" ht="18.75"/>
    <row r="63" s="3" customFormat="1" ht="18.75"/>
    <row r="64" s="3" customFormat="1" ht="18.75"/>
    <row r="65" s="3" customFormat="1" ht="18.75"/>
    <row r="66" s="3" customFormat="1" ht="18.75"/>
    <row r="67" s="3" customFormat="1" ht="18.75"/>
    <row r="68" s="3" customFormat="1" ht="18.75"/>
    <row r="69" s="3" customFormat="1" ht="18.75"/>
    <row r="70" s="3" customFormat="1" ht="18.75"/>
    <row r="71" s="3" customFormat="1" ht="18.75"/>
    <row r="72" s="3" customFormat="1" ht="18.75"/>
    <row r="73" s="3" customFormat="1" ht="18.75"/>
    <row r="74" s="3" customFormat="1" ht="18.75"/>
    <row r="75" s="3" customFormat="1" ht="18.75"/>
    <row r="76" s="3" customFormat="1" ht="18.75"/>
    <row r="77" s="3" customFormat="1" ht="18.75"/>
    <row r="78" s="3" customFormat="1" ht="18.75"/>
    <row r="79" s="3" customFormat="1" ht="18.75"/>
    <row r="80" s="3" customFormat="1" ht="18.75"/>
    <row r="81" s="3" customFormat="1" ht="18.75"/>
    <row r="82" s="3" customFormat="1" ht="18.75"/>
    <row r="83" s="3" customFormat="1" ht="18.75"/>
    <row r="84" s="3" customFormat="1" ht="18.75"/>
    <row r="85" s="3" customFormat="1" ht="18.75"/>
    <row r="86" s="3" customFormat="1" ht="18.75"/>
    <row r="87" s="3" customFormat="1" ht="18.75"/>
    <row r="88" s="3" customFormat="1" ht="18.75"/>
    <row r="89" s="3" customFormat="1" ht="18.75"/>
    <row r="90" s="3" customFormat="1" ht="18.75"/>
    <row r="91" s="3" customFormat="1" ht="18.75"/>
    <row r="92" s="3" customFormat="1" ht="18.75"/>
    <row r="93" s="3" customFormat="1" ht="18.75"/>
    <row r="94" s="3" customFormat="1" ht="18.75"/>
    <row r="95" s="3" customFormat="1" ht="18.75"/>
    <row r="96" s="3" customFormat="1" ht="18.75"/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</sheetData>
  <sheetProtection/>
  <mergeCells count="11">
    <mergeCell ref="A1:L1"/>
    <mergeCell ref="A2:L2"/>
    <mergeCell ref="K3:L3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3937007874015748" right="0.3937007874015748" top="0.7874015748031497" bottom="0.3937007874015748" header="0" footer="0"/>
  <pageSetup fitToHeight="16" fitToWidth="1" horizontalDpi="600" verticalDpi="600" orientation="landscape" pageOrder="overThenDown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cp:lastPrinted>2018-12-27T09:26:33Z</cp:lastPrinted>
  <dcterms:created xsi:type="dcterms:W3CDTF">2018-05-16T09:50:13Z</dcterms:created>
  <dcterms:modified xsi:type="dcterms:W3CDTF">2018-12-27T13:57:25Z</dcterms:modified>
  <cp:category/>
  <cp:version/>
  <cp:contentType/>
  <cp:contentStatus/>
  <cp:revision>32</cp:revision>
</cp:coreProperties>
</file>